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1\2020\PRZETARGI\PROCEDURA\2401_ILZ_01_260_7_2020_Sprzątanie (ZKP-11_2020)\2. Procedura\"/>
    </mc:Choice>
  </mc:AlternateContent>
  <bookViews>
    <workbookView xWindow="0" yWindow="0" windowWidth="28800" windowHeight="11100"/>
  </bookViews>
  <sheets>
    <sheet name="Cz. 1" sheetId="1" r:id="rId1"/>
    <sheet name="Cz. 2" sheetId="3" r:id="rId2"/>
    <sheet name="Cz. 3" sheetId="60" r:id="rId3"/>
    <sheet name="Cz. 4" sheetId="4" r:id="rId4"/>
    <sheet name="Cz. 5" sheetId="5" r:id="rId5"/>
    <sheet name="Cz. 6" sheetId="6" r:id="rId6"/>
    <sheet name="Cz. 7 " sheetId="7" r:id="rId7"/>
    <sheet name="Cz. 8" sheetId="8" r:id="rId8"/>
    <sheet name="Cz. 9" sheetId="9" r:id="rId9"/>
    <sheet name="Cz. 10" sheetId="10" r:id="rId10"/>
    <sheet name="Cz. 11" sheetId="11" r:id="rId11"/>
    <sheet name="Cz. 12" sheetId="12" r:id="rId12"/>
    <sheet name="Cz. 13" sheetId="13" r:id="rId13"/>
    <sheet name="Cz. 14" sheetId="14" r:id="rId14"/>
    <sheet name="Cz. 15" sheetId="15" r:id="rId15"/>
    <sheet name="Cz. 16" sheetId="16" r:id="rId16"/>
    <sheet name="Cz. 17" sheetId="17" r:id="rId17"/>
    <sheet name="Cz. 18" sheetId="18" r:id="rId18"/>
    <sheet name="Cz. 19" sheetId="19" r:id="rId19"/>
    <sheet name="Cz. 20" sheetId="20" r:id="rId20"/>
    <sheet name="Cz. 21" sheetId="21" r:id="rId21"/>
    <sheet name="Cz. 22" sheetId="22" r:id="rId22"/>
    <sheet name="Cz. 23" sheetId="23" r:id="rId23"/>
    <sheet name="Cz. 24" sheetId="24" r:id="rId24"/>
    <sheet name="Cz. 25" sheetId="25" r:id="rId25"/>
    <sheet name="Cz. 26" sheetId="26" r:id="rId26"/>
    <sheet name="Cz. 27" sheetId="27" r:id="rId27"/>
    <sheet name="Cz. 28" sheetId="28" r:id="rId28"/>
    <sheet name="Cz. 29" sheetId="29" r:id="rId29"/>
    <sheet name="Cz. 30" sheetId="30" r:id="rId30"/>
    <sheet name="Cz. 31" sheetId="31" r:id="rId31"/>
    <sheet name="Cz. 32" sheetId="32" r:id="rId32"/>
    <sheet name="Cz. 33" sheetId="33" r:id="rId33"/>
    <sheet name="Cz. 34" sheetId="34" r:id="rId34"/>
    <sheet name="Cz. 35" sheetId="35" r:id="rId35"/>
    <sheet name="Cz. 36" sheetId="36" r:id="rId36"/>
    <sheet name="Cz. 37" sheetId="37" r:id="rId37"/>
    <sheet name="Cz. 38" sheetId="38" r:id="rId38"/>
    <sheet name="Cz. 39" sheetId="39" r:id="rId39"/>
    <sheet name="Cz. 40" sheetId="40" r:id="rId40"/>
    <sheet name="Cz. 41" sheetId="41" r:id="rId41"/>
    <sheet name="Cz. 42" sheetId="43" r:id="rId42"/>
    <sheet name="Cz. 43" sheetId="44" r:id="rId43"/>
    <sheet name="Cz. 44" sheetId="45" r:id="rId44"/>
    <sheet name="Cz. 45" sheetId="46" r:id="rId45"/>
    <sheet name="Cz. 46" sheetId="47" r:id="rId46"/>
    <sheet name="Cz. 47" sheetId="48" r:id="rId47"/>
    <sheet name="Cz. 48" sheetId="49" r:id="rId48"/>
  </sheets>
  <definedNames>
    <definedName name="_xlnm.Print_Area" localSheetId="3">'Cz. 4'!$A$1:$K$22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8" l="1"/>
  <c r="M10" i="8"/>
  <c r="M9" i="8"/>
  <c r="M8" i="8"/>
  <c r="F9" i="8" l="1"/>
  <c r="F8" i="8"/>
  <c r="G4" i="4" l="1"/>
  <c r="I3" i="4" l="1"/>
  <c r="I4" i="4"/>
  <c r="B8" i="32" l="1"/>
  <c r="C8" i="32"/>
  <c r="D8" i="32"/>
  <c r="E8" i="32"/>
  <c r="F8" i="32"/>
  <c r="G8" i="32"/>
  <c r="C9" i="20" l="1"/>
  <c r="D9" i="20"/>
  <c r="E9" i="20"/>
  <c r="F9" i="20"/>
  <c r="G9" i="20"/>
  <c r="C8" i="20"/>
  <c r="D8" i="20"/>
  <c r="E8" i="20"/>
  <c r="F8" i="20"/>
  <c r="G8" i="20"/>
  <c r="C7" i="20"/>
  <c r="D7" i="20"/>
  <c r="E7" i="20"/>
  <c r="F7" i="20"/>
  <c r="G7" i="20"/>
  <c r="C11" i="16"/>
  <c r="D11" i="16"/>
  <c r="E11" i="16"/>
  <c r="F11" i="16"/>
  <c r="G11" i="16"/>
  <c r="C10" i="16"/>
  <c r="D10" i="16"/>
  <c r="E10" i="16"/>
  <c r="F10" i="16"/>
  <c r="G10" i="16"/>
  <c r="C9" i="16"/>
  <c r="D9" i="16"/>
  <c r="E9" i="16"/>
  <c r="F9" i="16"/>
  <c r="G9" i="16"/>
  <c r="C8" i="16"/>
  <c r="D8" i="16"/>
  <c r="E8" i="16"/>
  <c r="F8" i="16"/>
  <c r="G8" i="16"/>
  <c r="B11" i="16"/>
  <c r="B10" i="16"/>
  <c r="B9" i="16"/>
  <c r="B8" i="16"/>
  <c r="C11" i="45"/>
  <c r="D11" i="45"/>
  <c r="E11" i="45"/>
  <c r="F11" i="45"/>
  <c r="G11" i="45"/>
  <c r="H11" i="45"/>
  <c r="C10" i="45"/>
  <c r="D10" i="45"/>
  <c r="E10" i="45"/>
  <c r="F10" i="45"/>
  <c r="G10" i="45"/>
  <c r="H10" i="45"/>
  <c r="C9" i="45"/>
  <c r="D9" i="45"/>
  <c r="E9" i="45"/>
  <c r="F9" i="45"/>
  <c r="G9" i="45"/>
  <c r="H9" i="45"/>
  <c r="C8" i="45"/>
  <c r="C12" i="45" s="1"/>
  <c r="D8" i="45"/>
  <c r="D12" i="45" s="1"/>
  <c r="E8" i="45"/>
  <c r="E12" i="45" s="1"/>
  <c r="F8" i="45"/>
  <c r="F12" i="45" s="1"/>
  <c r="G8" i="45"/>
  <c r="G12" i="45" s="1"/>
  <c r="H8" i="45"/>
  <c r="H12" i="45" s="1"/>
  <c r="B11" i="45"/>
  <c r="B10" i="45"/>
  <c r="B9" i="45"/>
  <c r="B8" i="45"/>
  <c r="C11" i="44"/>
  <c r="D11" i="44"/>
  <c r="E11" i="44"/>
  <c r="F11" i="44"/>
  <c r="C10" i="44"/>
  <c r="D10" i="44"/>
  <c r="E10" i="44"/>
  <c r="F10" i="44"/>
  <c r="C9" i="44"/>
  <c r="D9" i="44"/>
  <c r="E9" i="44"/>
  <c r="F9" i="44"/>
  <c r="C8" i="44"/>
  <c r="C12" i="44" s="1"/>
  <c r="D8" i="44"/>
  <c r="D12" i="44" s="1"/>
  <c r="E8" i="44"/>
  <c r="E12" i="44" s="1"/>
  <c r="F8" i="44"/>
  <c r="F12" i="44" s="1"/>
  <c r="B11" i="44"/>
  <c r="B10" i="44"/>
  <c r="B9" i="44"/>
  <c r="B8" i="44"/>
  <c r="C7" i="43"/>
  <c r="D7" i="43"/>
  <c r="E7" i="43"/>
  <c r="F7" i="43"/>
  <c r="G7" i="43"/>
  <c r="C6" i="43"/>
  <c r="D6" i="43"/>
  <c r="E6" i="43"/>
  <c r="F6" i="43"/>
  <c r="G6" i="43"/>
  <c r="B7" i="43"/>
  <c r="B6" i="43"/>
  <c r="C11" i="40"/>
  <c r="D11" i="40"/>
  <c r="E11" i="40"/>
  <c r="F11" i="40"/>
  <c r="G11" i="40"/>
  <c r="C10" i="40"/>
  <c r="D10" i="40"/>
  <c r="E10" i="40"/>
  <c r="F10" i="40"/>
  <c r="G10" i="40"/>
  <c r="C9" i="40"/>
  <c r="D9" i="40"/>
  <c r="E9" i="40"/>
  <c r="F9" i="40"/>
  <c r="G9" i="40"/>
  <c r="C8" i="40"/>
  <c r="D8" i="40"/>
  <c r="E8" i="40"/>
  <c r="F8" i="40"/>
  <c r="G8" i="40"/>
  <c r="B11" i="40"/>
  <c r="B10" i="40"/>
  <c r="B8" i="40"/>
  <c r="B9" i="40"/>
  <c r="C9" i="38"/>
  <c r="D9" i="38"/>
  <c r="E9" i="38"/>
  <c r="F9" i="38"/>
  <c r="C8" i="38"/>
  <c r="D8" i="38"/>
  <c r="E8" i="38"/>
  <c r="F8" i="38"/>
  <c r="C7" i="38"/>
  <c r="D7" i="38"/>
  <c r="D10" i="38" s="1"/>
  <c r="E7" i="38"/>
  <c r="E10" i="38" s="1"/>
  <c r="F7" i="38"/>
  <c r="F10" i="38" s="1"/>
  <c r="B9" i="38"/>
  <c r="B8" i="38"/>
  <c r="B7" i="38"/>
  <c r="D7" i="37"/>
  <c r="E7" i="37"/>
  <c r="F7" i="37"/>
  <c r="G7" i="37"/>
  <c r="D6" i="37"/>
  <c r="D8" i="37" s="1"/>
  <c r="E6" i="37"/>
  <c r="E8" i="37" s="1"/>
  <c r="F6" i="37"/>
  <c r="F8" i="37" s="1"/>
  <c r="G6" i="37"/>
  <c r="G8" i="37" s="1"/>
  <c r="C7" i="37"/>
  <c r="C6" i="37"/>
  <c r="B7" i="37"/>
  <c r="B6" i="37"/>
  <c r="C9" i="34"/>
  <c r="D9" i="34"/>
  <c r="E9" i="34"/>
  <c r="F9" i="34"/>
  <c r="G9" i="34"/>
  <c r="H9" i="34"/>
  <c r="I9" i="34"/>
  <c r="J9" i="34"/>
  <c r="C8" i="34"/>
  <c r="D8" i="34"/>
  <c r="E8" i="34"/>
  <c r="F8" i="34"/>
  <c r="G8" i="34"/>
  <c r="H8" i="34"/>
  <c r="I8" i="34"/>
  <c r="J8" i="34"/>
  <c r="C7" i="34"/>
  <c r="D7" i="34"/>
  <c r="E7" i="34"/>
  <c r="E10" i="34" s="1"/>
  <c r="F7" i="34"/>
  <c r="F10" i="34" s="1"/>
  <c r="G7" i="34"/>
  <c r="H7" i="34"/>
  <c r="H10" i="34" s="1"/>
  <c r="I7" i="34"/>
  <c r="I10" i="34" s="1"/>
  <c r="J7" i="34"/>
  <c r="B9" i="34"/>
  <c r="B8" i="34"/>
  <c r="B7" i="34"/>
  <c r="C11" i="29"/>
  <c r="D11" i="29"/>
  <c r="E11" i="29"/>
  <c r="F11" i="29"/>
  <c r="G11" i="29"/>
  <c r="H11" i="29"/>
  <c r="I11" i="29"/>
  <c r="J11" i="29"/>
  <c r="C10" i="29"/>
  <c r="D10" i="29"/>
  <c r="E10" i="29"/>
  <c r="F10" i="29"/>
  <c r="G10" i="29"/>
  <c r="H10" i="29"/>
  <c r="I10" i="29"/>
  <c r="J10" i="29"/>
  <c r="C9" i="29"/>
  <c r="D9" i="29"/>
  <c r="E9" i="29"/>
  <c r="F9" i="29"/>
  <c r="G9" i="29"/>
  <c r="H9" i="29"/>
  <c r="I9" i="29"/>
  <c r="J9" i="29"/>
  <c r="C8" i="29"/>
  <c r="C12" i="29" s="1"/>
  <c r="D8" i="29"/>
  <c r="D12" i="29" s="1"/>
  <c r="E8" i="29"/>
  <c r="E12" i="29" s="1"/>
  <c r="F8" i="29"/>
  <c r="F12" i="29" s="1"/>
  <c r="G8" i="29"/>
  <c r="G12" i="29" s="1"/>
  <c r="H8" i="29"/>
  <c r="H12" i="29" s="1"/>
  <c r="I8" i="29"/>
  <c r="I12" i="29" s="1"/>
  <c r="J8" i="29"/>
  <c r="B11" i="29"/>
  <c r="B10" i="29"/>
  <c r="B9" i="29"/>
  <c r="B8" i="29"/>
  <c r="C9" i="46"/>
  <c r="D9" i="46"/>
  <c r="E9" i="46"/>
  <c r="C8" i="46"/>
  <c r="D8" i="46"/>
  <c r="E8" i="46"/>
  <c r="C7" i="46"/>
  <c r="D7" i="46"/>
  <c r="E7" i="46"/>
  <c r="B9" i="46"/>
  <c r="B8" i="46"/>
  <c r="B7" i="46"/>
  <c r="C7" i="47"/>
  <c r="D7" i="47"/>
  <c r="E7" i="47"/>
  <c r="F7" i="47"/>
  <c r="G7" i="47"/>
  <c r="H7" i="47"/>
  <c r="C6" i="47"/>
  <c r="C8" i="47" s="1"/>
  <c r="D6" i="47"/>
  <c r="D8" i="47" s="1"/>
  <c r="E6" i="47"/>
  <c r="E8" i="47" s="1"/>
  <c r="F6" i="47"/>
  <c r="F8" i="47" s="1"/>
  <c r="G6" i="47"/>
  <c r="G8" i="47" s="1"/>
  <c r="B7" i="47"/>
  <c r="B6" i="47"/>
  <c r="C7" i="48"/>
  <c r="D7" i="48"/>
  <c r="E7" i="48"/>
  <c r="C6" i="48"/>
  <c r="D6" i="48"/>
  <c r="E6" i="48"/>
  <c r="B7" i="48"/>
  <c r="B6" i="48"/>
  <c r="D7" i="49"/>
  <c r="D6" i="49"/>
  <c r="D11" i="28"/>
  <c r="E11" i="28"/>
  <c r="F11" i="28"/>
  <c r="G11" i="28"/>
  <c r="H11" i="28"/>
  <c r="I11" i="28"/>
  <c r="J11" i="28"/>
  <c r="K11" i="28"/>
  <c r="D10" i="28"/>
  <c r="E10" i="28"/>
  <c r="F10" i="28"/>
  <c r="G10" i="28"/>
  <c r="H10" i="28"/>
  <c r="I10" i="28"/>
  <c r="J10" i="28"/>
  <c r="K10" i="28"/>
  <c r="D9" i="28"/>
  <c r="E9" i="28"/>
  <c r="F9" i="28"/>
  <c r="G9" i="28"/>
  <c r="H9" i="28"/>
  <c r="I9" i="28"/>
  <c r="J9" i="28"/>
  <c r="K9" i="28"/>
  <c r="D8" i="28"/>
  <c r="E8" i="28"/>
  <c r="E12" i="28" s="1"/>
  <c r="F8" i="28"/>
  <c r="F12" i="28" s="1"/>
  <c r="G8" i="28"/>
  <c r="H8" i="28"/>
  <c r="H12" i="28" s="1"/>
  <c r="I8" i="28"/>
  <c r="J8" i="28"/>
  <c r="J12" i="28" s="1"/>
  <c r="K8" i="28"/>
  <c r="C11" i="28"/>
  <c r="C10" i="28"/>
  <c r="C9" i="28"/>
  <c r="C8" i="28"/>
  <c r="B11" i="28"/>
  <c r="B10" i="28"/>
  <c r="B9" i="28"/>
  <c r="B8" i="28"/>
  <c r="D12" i="28"/>
  <c r="G12" i="28"/>
  <c r="I12" i="28"/>
  <c r="K12" i="28"/>
  <c r="D11" i="27"/>
  <c r="E11" i="27"/>
  <c r="F11" i="27"/>
  <c r="G11" i="27"/>
  <c r="H11" i="27"/>
  <c r="D10" i="27"/>
  <c r="E10" i="27"/>
  <c r="F10" i="27"/>
  <c r="G10" i="27"/>
  <c r="H10" i="27"/>
  <c r="D9" i="27"/>
  <c r="E9" i="27"/>
  <c r="F9" i="27"/>
  <c r="G9" i="27"/>
  <c r="H9" i="27"/>
  <c r="D8" i="27"/>
  <c r="E8" i="27"/>
  <c r="F8" i="27"/>
  <c r="G8" i="27"/>
  <c r="H8" i="27"/>
  <c r="C11" i="27"/>
  <c r="C10" i="27"/>
  <c r="C9" i="27"/>
  <c r="C8" i="27"/>
  <c r="B11" i="27"/>
  <c r="B10" i="27"/>
  <c r="B9" i="27"/>
  <c r="B8" i="27"/>
  <c r="D11" i="26"/>
  <c r="E11" i="26"/>
  <c r="F11" i="26"/>
  <c r="G11" i="26"/>
  <c r="D10" i="26"/>
  <c r="E10" i="26"/>
  <c r="F10" i="26"/>
  <c r="D9" i="26"/>
  <c r="E9" i="26"/>
  <c r="F9" i="26"/>
  <c r="G9" i="26"/>
  <c r="D8" i="26"/>
  <c r="E8" i="26"/>
  <c r="F8" i="26"/>
  <c r="C11" i="26"/>
  <c r="C10" i="26"/>
  <c r="C9" i="26"/>
  <c r="C8" i="26"/>
  <c r="B11" i="26"/>
  <c r="B10" i="26"/>
  <c r="B9" i="26"/>
  <c r="B8" i="26"/>
  <c r="B9" i="20"/>
  <c r="B8" i="20"/>
  <c r="B7" i="20"/>
  <c r="I11" i="19"/>
  <c r="H11" i="19"/>
  <c r="G11" i="19"/>
  <c r="F11" i="19"/>
  <c r="E11" i="19"/>
  <c r="D11" i="19"/>
  <c r="C11" i="19"/>
  <c r="B11" i="19"/>
  <c r="I10" i="19"/>
  <c r="H10" i="19"/>
  <c r="G10" i="19"/>
  <c r="F10" i="19"/>
  <c r="E10" i="19"/>
  <c r="D10" i="19"/>
  <c r="C10" i="19"/>
  <c r="B10" i="19"/>
  <c r="I9" i="19"/>
  <c r="H9" i="19"/>
  <c r="G9" i="19"/>
  <c r="F9" i="19"/>
  <c r="E9" i="19"/>
  <c r="D9" i="19"/>
  <c r="C9" i="19"/>
  <c r="B9" i="19"/>
  <c r="I8" i="19"/>
  <c r="H8" i="19"/>
  <c r="H12" i="19" s="1"/>
  <c r="G8" i="19"/>
  <c r="F8" i="19"/>
  <c r="F12" i="19" s="1"/>
  <c r="E8" i="19"/>
  <c r="D8" i="19"/>
  <c r="D12" i="19" s="1"/>
  <c r="C8" i="19"/>
  <c r="B8" i="19"/>
  <c r="B12" i="19" s="1"/>
  <c r="G11" i="17"/>
  <c r="F11" i="17"/>
  <c r="E11" i="17"/>
  <c r="D11" i="17"/>
  <c r="G10" i="17"/>
  <c r="F10" i="17"/>
  <c r="E10" i="17"/>
  <c r="D10" i="17"/>
  <c r="G9" i="17"/>
  <c r="F9" i="17"/>
  <c r="E9" i="17"/>
  <c r="D9" i="17"/>
  <c r="G8" i="17"/>
  <c r="F8" i="17"/>
  <c r="F12" i="17" s="1"/>
  <c r="E8" i="17"/>
  <c r="D8" i="17"/>
  <c r="C11" i="17"/>
  <c r="C10" i="17"/>
  <c r="C9" i="17"/>
  <c r="C8" i="17"/>
  <c r="B11" i="17"/>
  <c r="B10" i="17"/>
  <c r="B9" i="17"/>
  <c r="B8" i="17"/>
  <c r="H11" i="15"/>
  <c r="G11" i="15"/>
  <c r="F11" i="15"/>
  <c r="E11" i="15"/>
  <c r="D11" i="15"/>
  <c r="C11" i="15"/>
  <c r="B11" i="15"/>
  <c r="H10" i="15"/>
  <c r="G10" i="15"/>
  <c r="F10" i="15"/>
  <c r="E10" i="15"/>
  <c r="D10" i="15"/>
  <c r="C10" i="15"/>
  <c r="B10" i="15"/>
  <c r="H9" i="15"/>
  <c r="G9" i="15"/>
  <c r="F9" i="15"/>
  <c r="E9" i="15"/>
  <c r="D9" i="15"/>
  <c r="C9" i="15"/>
  <c r="B9" i="15"/>
  <c r="H8" i="15"/>
  <c r="G8" i="15"/>
  <c r="F8" i="15"/>
  <c r="E8" i="15"/>
  <c r="D8" i="15"/>
  <c r="C8" i="15"/>
  <c r="B8" i="15"/>
  <c r="I11" i="12"/>
  <c r="H11" i="12"/>
  <c r="G11" i="12"/>
  <c r="F11" i="12"/>
  <c r="E11" i="12"/>
  <c r="D11" i="12"/>
  <c r="C11" i="12"/>
  <c r="B11" i="12"/>
  <c r="I10" i="12"/>
  <c r="H10" i="12"/>
  <c r="G10" i="12"/>
  <c r="F10" i="12"/>
  <c r="E10" i="12"/>
  <c r="D10" i="12"/>
  <c r="C10" i="12"/>
  <c r="B10" i="12"/>
  <c r="I9" i="12"/>
  <c r="H9" i="12"/>
  <c r="G9" i="12"/>
  <c r="F9" i="12"/>
  <c r="E9" i="12"/>
  <c r="D9" i="12"/>
  <c r="C9" i="12"/>
  <c r="B9" i="12"/>
  <c r="I8" i="12"/>
  <c r="I12" i="12" s="1"/>
  <c r="H8" i="12"/>
  <c r="H12" i="12" s="1"/>
  <c r="G8" i="12"/>
  <c r="G12" i="12" s="1"/>
  <c r="F8" i="12"/>
  <c r="F12" i="12" s="1"/>
  <c r="E8" i="12"/>
  <c r="E12" i="12" s="1"/>
  <c r="D8" i="12"/>
  <c r="D12" i="12" s="1"/>
  <c r="C8" i="12"/>
  <c r="C12" i="12" s="1"/>
  <c r="B8" i="12"/>
  <c r="B12" i="12" s="1"/>
  <c r="D11" i="11"/>
  <c r="E11" i="11"/>
  <c r="F11" i="11"/>
  <c r="G11" i="11"/>
  <c r="H11" i="11"/>
  <c r="I11" i="11"/>
  <c r="D10" i="11"/>
  <c r="E10" i="11"/>
  <c r="F10" i="11"/>
  <c r="G10" i="11"/>
  <c r="H10" i="11"/>
  <c r="I10" i="11"/>
  <c r="D9" i="11"/>
  <c r="E9" i="11"/>
  <c r="F9" i="11"/>
  <c r="G9" i="11"/>
  <c r="H9" i="11"/>
  <c r="I9" i="11"/>
  <c r="D8" i="11"/>
  <c r="D12" i="11" s="1"/>
  <c r="E8" i="11"/>
  <c r="E12" i="11" s="1"/>
  <c r="F8" i="11"/>
  <c r="F12" i="11" s="1"/>
  <c r="G8" i="11"/>
  <c r="G12" i="11" s="1"/>
  <c r="H8" i="11"/>
  <c r="H12" i="11" s="1"/>
  <c r="I8" i="11"/>
  <c r="I12" i="11" s="1"/>
  <c r="C11" i="11"/>
  <c r="C10" i="11"/>
  <c r="C9" i="11"/>
  <c r="C8" i="11"/>
  <c r="B11" i="11"/>
  <c r="B10" i="11"/>
  <c r="B9" i="11"/>
  <c r="B8" i="11"/>
  <c r="E10" i="20" l="1"/>
  <c r="E10" i="46"/>
  <c r="C10" i="46"/>
  <c r="H12" i="27"/>
  <c r="F12" i="27"/>
  <c r="D12" i="27"/>
  <c r="D12" i="26"/>
  <c r="D8" i="49"/>
  <c r="E8" i="48"/>
  <c r="C8" i="48"/>
  <c r="F10" i="20"/>
  <c r="B12" i="17"/>
  <c r="D12" i="17"/>
  <c r="B12" i="16"/>
  <c r="G12" i="16"/>
  <c r="E12" i="16"/>
  <c r="C12" i="16"/>
  <c r="G8" i="43"/>
  <c r="E8" i="43"/>
  <c r="C8" i="43"/>
  <c r="D10" i="46"/>
  <c r="J12" i="29"/>
  <c r="F12" i="26"/>
  <c r="B12" i="15"/>
  <c r="D12" i="15"/>
  <c r="F12" i="15"/>
  <c r="H12" i="15"/>
  <c r="G10" i="34"/>
  <c r="G12" i="27"/>
  <c r="E12" i="27"/>
  <c r="G12" i="40"/>
  <c r="E12" i="40"/>
  <c r="C12" i="40"/>
  <c r="F12" i="16"/>
  <c r="D12" i="16"/>
  <c r="F8" i="43"/>
  <c r="D8" i="43"/>
  <c r="F12" i="40"/>
  <c r="D12" i="40"/>
  <c r="D8" i="48"/>
  <c r="E12" i="26"/>
  <c r="C12" i="19"/>
  <c r="E12" i="19"/>
  <c r="G12" i="19"/>
  <c r="I12" i="19"/>
  <c r="C12" i="17"/>
  <c r="E12" i="17"/>
  <c r="C12" i="15"/>
  <c r="E12" i="15"/>
  <c r="G12" i="15"/>
  <c r="D9" i="9"/>
  <c r="E9" i="9"/>
  <c r="F9" i="9"/>
  <c r="G9" i="9"/>
  <c r="D8" i="9"/>
  <c r="E8" i="9"/>
  <c r="F8" i="9"/>
  <c r="G8" i="9"/>
  <c r="D7" i="9"/>
  <c r="D10" i="9" s="1"/>
  <c r="E7" i="9"/>
  <c r="F7" i="9"/>
  <c r="F10" i="9" s="1"/>
  <c r="G7" i="9"/>
  <c r="G10" i="9" s="1"/>
  <c r="C9" i="9"/>
  <c r="C8" i="9"/>
  <c r="C7" i="9"/>
  <c r="B9" i="9"/>
  <c r="B8" i="9"/>
  <c r="B7" i="9"/>
  <c r="D11" i="8"/>
  <c r="E11" i="8"/>
  <c r="F11" i="8"/>
  <c r="G11" i="8"/>
  <c r="H11" i="8"/>
  <c r="I11" i="8"/>
  <c r="J11" i="8"/>
  <c r="K11" i="8"/>
  <c r="L11" i="8"/>
  <c r="D10" i="8"/>
  <c r="E10" i="8"/>
  <c r="F10" i="8"/>
  <c r="G10" i="8"/>
  <c r="H10" i="8"/>
  <c r="I10" i="8"/>
  <c r="J10" i="8"/>
  <c r="K10" i="8"/>
  <c r="L10" i="8"/>
  <c r="D9" i="8"/>
  <c r="E9" i="8"/>
  <c r="G9" i="8"/>
  <c r="H9" i="8"/>
  <c r="I9" i="8"/>
  <c r="J9" i="8"/>
  <c r="K9" i="8"/>
  <c r="L9" i="8"/>
  <c r="D8" i="8"/>
  <c r="E8" i="8"/>
  <c r="G8" i="8"/>
  <c r="H8" i="8"/>
  <c r="I8" i="8"/>
  <c r="J8" i="8"/>
  <c r="K8" i="8"/>
  <c r="L8" i="8"/>
  <c r="C11" i="8"/>
  <c r="C10" i="8"/>
  <c r="C9" i="8"/>
  <c r="C8" i="8"/>
  <c r="B11" i="8"/>
  <c r="B10" i="8"/>
  <c r="B9" i="8"/>
  <c r="B8" i="8"/>
  <c r="F12" i="8"/>
  <c r="G12" i="8"/>
  <c r="H12" i="8"/>
  <c r="I12" i="8"/>
  <c r="J12" i="8"/>
  <c r="K12" i="8"/>
  <c r="L12" i="8"/>
  <c r="M12" i="8"/>
  <c r="D11" i="6"/>
  <c r="E11" i="6"/>
  <c r="F11" i="6"/>
  <c r="G11" i="6"/>
  <c r="H11" i="6"/>
  <c r="I11" i="6"/>
  <c r="C11" i="6"/>
  <c r="B11" i="6"/>
  <c r="D10" i="6"/>
  <c r="E10" i="6"/>
  <c r="F10" i="6"/>
  <c r="G10" i="6"/>
  <c r="H10" i="6"/>
  <c r="I10" i="6"/>
  <c r="C10" i="6"/>
  <c r="B10" i="6"/>
  <c r="D9" i="6"/>
  <c r="E9" i="6"/>
  <c r="F9" i="6"/>
  <c r="G9" i="6"/>
  <c r="H9" i="6"/>
  <c r="I9" i="6"/>
  <c r="C9" i="6"/>
  <c r="B9" i="6"/>
  <c r="D8" i="6"/>
  <c r="E8" i="6"/>
  <c r="F8" i="6"/>
  <c r="G8" i="6"/>
  <c r="G12" i="6" s="1"/>
  <c r="H8" i="6"/>
  <c r="H12" i="6" s="1"/>
  <c r="I8" i="6"/>
  <c r="C8" i="6"/>
  <c r="B8" i="6"/>
  <c r="I5" i="5"/>
  <c r="I4" i="5"/>
  <c r="I9" i="5" s="1"/>
  <c r="I3" i="5"/>
  <c r="H5" i="5"/>
  <c r="H4" i="5"/>
  <c r="H3" i="5"/>
  <c r="G5" i="5"/>
  <c r="G4" i="5"/>
  <c r="G9" i="5" s="1"/>
  <c r="G3" i="5"/>
  <c r="F6" i="5"/>
  <c r="E11" i="5" s="1"/>
  <c r="F5" i="5"/>
  <c r="F4" i="5"/>
  <c r="F3" i="5"/>
  <c r="E5" i="5"/>
  <c r="E10" i="5" s="1"/>
  <c r="E4" i="5"/>
  <c r="E3" i="5"/>
  <c r="E8" i="5" s="1"/>
  <c r="D5" i="5"/>
  <c r="D4" i="5"/>
  <c r="D3" i="5"/>
  <c r="C5" i="5"/>
  <c r="G10" i="5" s="1"/>
  <c r="C4" i="5"/>
  <c r="C3" i="5"/>
  <c r="G8" i="5" s="1"/>
  <c r="B5" i="5"/>
  <c r="B4" i="5"/>
  <c r="E9" i="5" s="1"/>
  <c r="B3" i="5"/>
  <c r="D11" i="5"/>
  <c r="F11" i="5"/>
  <c r="H11" i="5"/>
  <c r="C11" i="5"/>
  <c r="D10" i="5"/>
  <c r="F10" i="5"/>
  <c r="H10" i="5"/>
  <c r="C10" i="5"/>
  <c r="D9" i="5"/>
  <c r="F9" i="5"/>
  <c r="H9" i="5"/>
  <c r="C9" i="5"/>
  <c r="D8" i="5"/>
  <c r="F8" i="5"/>
  <c r="H8" i="5"/>
  <c r="C8" i="5"/>
  <c r="I5" i="4"/>
  <c r="H5" i="4"/>
  <c r="H4" i="4"/>
  <c r="G5" i="4"/>
  <c r="F5" i="4"/>
  <c r="F4" i="4"/>
  <c r="E5" i="4"/>
  <c r="E4" i="4"/>
  <c r="D5" i="4"/>
  <c r="D4" i="4"/>
  <c r="C5" i="4"/>
  <c r="C4" i="4"/>
  <c r="B5" i="4"/>
  <c r="B4" i="4"/>
  <c r="H3" i="4"/>
  <c r="G3" i="4"/>
  <c r="F3" i="4"/>
  <c r="E3" i="4"/>
  <c r="D3" i="4"/>
  <c r="C3" i="4"/>
  <c r="B3" i="4"/>
  <c r="F3" i="60"/>
  <c r="E3" i="60"/>
  <c r="E6" i="60" s="1"/>
  <c r="D3" i="60"/>
  <c r="C3" i="60"/>
  <c r="B6" i="60" s="1"/>
  <c r="B8" i="60" s="1"/>
  <c r="B3" i="60"/>
  <c r="E7" i="60"/>
  <c r="D7" i="60"/>
  <c r="F7" i="60"/>
  <c r="B7" i="60"/>
  <c r="F6" i="60"/>
  <c r="F8" i="60" s="1"/>
  <c r="D6" i="60"/>
  <c r="C7" i="60"/>
  <c r="C6" i="60"/>
  <c r="H11" i="3"/>
  <c r="H10" i="3"/>
  <c r="H9" i="3"/>
  <c r="H8" i="3"/>
  <c r="G11" i="3"/>
  <c r="G10" i="3"/>
  <c r="G9" i="3"/>
  <c r="G12" i="3" s="1"/>
  <c r="G8" i="3"/>
  <c r="F11" i="3"/>
  <c r="F10" i="3"/>
  <c r="F9" i="3"/>
  <c r="E11" i="3"/>
  <c r="E10" i="3"/>
  <c r="D11" i="3"/>
  <c r="D10" i="3"/>
  <c r="C11" i="3"/>
  <c r="C10" i="3"/>
  <c r="B8" i="1"/>
  <c r="H12" i="5" l="1"/>
  <c r="B8" i="5"/>
  <c r="I8" i="5"/>
  <c r="B9" i="5"/>
  <c r="B10" i="5"/>
  <c r="I10" i="5"/>
  <c r="B11" i="5"/>
  <c r="I11" i="5"/>
  <c r="G11" i="5"/>
  <c r="E10" i="9"/>
  <c r="D8" i="60"/>
  <c r="E8" i="60"/>
  <c r="C8" i="60"/>
  <c r="E7" i="49" l="1"/>
  <c r="C7" i="49"/>
  <c r="B7" i="49"/>
  <c r="E6" i="49"/>
  <c r="C6" i="49"/>
  <c r="B6" i="49"/>
  <c r="H6" i="47"/>
  <c r="H8" i="47" s="1"/>
  <c r="H9" i="41"/>
  <c r="G9" i="41"/>
  <c r="F9" i="41"/>
  <c r="E9" i="41"/>
  <c r="D9" i="41"/>
  <c r="C9" i="41"/>
  <c r="B9" i="41"/>
  <c r="H8" i="41"/>
  <c r="G8" i="41"/>
  <c r="F8" i="41"/>
  <c r="E8" i="41"/>
  <c r="D8" i="41"/>
  <c r="C8" i="41"/>
  <c r="B8" i="41"/>
  <c r="H7" i="41"/>
  <c r="G7" i="41"/>
  <c r="F7" i="41"/>
  <c r="E7" i="41"/>
  <c r="D7" i="41"/>
  <c r="C7" i="41"/>
  <c r="B7" i="41"/>
  <c r="G11" i="39"/>
  <c r="F11" i="39"/>
  <c r="E11" i="39"/>
  <c r="D11" i="39"/>
  <c r="C11" i="39"/>
  <c r="B11" i="39"/>
  <c r="G10" i="39"/>
  <c r="F10" i="39"/>
  <c r="E10" i="39"/>
  <c r="D10" i="39"/>
  <c r="C10" i="39"/>
  <c r="B10" i="39"/>
  <c r="G9" i="39"/>
  <c r="F9" i="39"/>
  <c r="E9" i="39"/>
  <c r="D9" i="39"/>
  <c r="C9" i="39"/>
  <c r="B9" i="39"/>
  <c r="G8" i="39"/>
  <c r="F8" i="39"/>
  <c r="E8" i="39"/>
  <c r="D8" i="39"/>
  <c r="C8" i="39"/>
  <c r="B8" i="39"/>
  <c r="E11" i="36"/>
  <c r="D11" i="36"/>
  <c r="C11" i="36"/>
  <c r="B11" i="36"/>
  <c r="E10" i="36"/>
  <c r="D10" i="36"/>
  <c r="C10" i="36"/>
  <c r="B10" i="36"/>
  <c r="E9" i="36"/>
  <c r="D9" i="36"/>
  <c r="C9" i="36"/>
  <c r="B9" i="36"/>
  <c r="E8" i="36"/>
  <c r="D8" i="36"/>
  <c r="C8" i="36"/>
  <c r="B8" i="36"/>
  <c r="G11" i="35"/>
  <c r="F11" i="35"/>
  <c r="E11" i="35"/>
  <c r="D11" i="35"/>
  <c r="C11" i="35"/>
  <c r="B11" i="35"/>
  <c r="G10" i="35"/>
  <c r="F10" i="35"/>
  <c r="E10" i="35"/>
  <c r="D10" i="35"/>
  <c r="C10" i="35"/>
  <c r="B10" i="35"/>
  <c r="G9" i="35"/>
  <c r="F9" i="35"/>
  <c r="E9" i="35"/>
  <c r="D9" i="35"/>
  <c r="C9" i="35"/>
  <c r="B9" i="35"/>
  <c r="G8" i="35"/>
  <c r="F8" i="35"/>
  <c r="E8" i="35"/>
  <c r="D8" i="35"/>
  <c r="C8" i="35"/>
  <c r="B8" i="35"/>
  <c r="I11" i="33"/>
  <c r="H11" i="33"/>
  <c r="G11" i="33"/>
  <c r="F11" i="33"/>
  <c r="E11" i="33"/>
  <c r="D11" i="33"/>
  <c r="C11" i="33"/>
  <c r="B11" i="33"/>
  <c r="I10" i="33"/>
  <c r="H10" i="33"/>
  <c r="G10" i="33"/>
  <c r="F10" i="33"/>
  <c r="E10" i="33"/>
  <c r="D10" i="33"/>
  <c r="C10" i="33"/>
  <c r="B10" i="33"/>
  <c r="I9" i="33"/>
  <c r="H9" i="33"/>
  <c r="G9" i="33"/>
  <c r="F9" i="33"/>
  <c r="E9" i="33"/>
  <c r="D9" i="33"/>
  <c r="C9" i="33"/>
  <c r="B9" i="33"/>
  <c r="I8" i="33"/>
  <c r="H8" i="33"/>
  <c r="G8" i="33"/>
  <c r="F8" i="33"/>
  <c r="E8" i="33"/>
  <c r="D8" i="33"/>
  <c r="C8" i="33"/>
  <c r="B8" i="33"/>
  <c r="G11" i="32"/>
  <c r="F11" i="32"/>
  <c r="E11" i="32"/>
  <c r="D11" i="32"/>
  <c r="C11" i="32"/>
  <c r="B11" i="32"/>
  <c r="G10" i="32"/>
  <c r="F10" i="32"/>
  <c r="E10" i="32"/>
  <c r="D10" i="32"/>
  <c r="C10" i="32"/>
  <c r="B10" i="32"/>
  <c r="G9" i="32"/>
  <c r="F9" i="32"/>
  <c r="E9" i="32"/>
  <c r="D9" i="32"/>
  <c r="C9" i="32"/>
  <c r="B9" i="32"/>
  <c r="G11" i="31"/>
  <c r="F11" i="31"/>
  <c r="E11" i="31"/>
  <c r="D11" i="31"/>
  <c r="C11" i="31"/>
  <c r="B11" i="31"/>
  <c r="G10" i="31"/>
  <c r="F10" i="31"/>
  <c r="E10" i="31"/>
  <c r="D10" i="31"/>
  <c r="C10" i="31"/>
  <c r="B10" i="31"/>
  <c r="G9" i="31"/>
  <c r="F9" i="31"/>
  <c r="E9" i="31"/>
  <c r="D9" i="31"/>
  <c r="C9" i="31"/>
  <c r="B9" i="31"/>
  <c r="G8" i="31"/>
  <c r="F8" i="31"/>
  <c r="E8" i="31"/>
  <c r="D8" i="31"/>
  <c r="C8" i="31"/>
  <c r="B8" i="31"/>
  <c r="I11" i="30"/>
  <c r="H11" i="30"/>
  <c r="G11" i="30"/>
  <c r="F11" i="30"/>
  <c r="E11" i="30"/>
  <c r="D11" i="30"/>
  <c r="C11" i="30"/>
  <c r="B11" i="30"/>
  <c r="I10" i="30"/>
  <c r="H10" i="30"/>
  <c r="G10" i="30"/>
  <c r="F10" i="30"/>
  <c r="E10" i="30"/>
  <c r="D10" i="30"/>
  <c r="C10" i="30"/>
  <c r="B10" i="30"/>
  <c r="I9" i="30"/>
  <c r="H9" i="30"/>
  <c r="G9" i="30"/>
  <c r="F9" i="30"/>
  <c r="E9" i="30"/>
  <c r="D9" i="30"/>
  <c r="C9" i="30"/>
  <c r="B9" i="30"/>
  <c r="I8" i="30"/>
  <c r="H8" i="30"/>
  <c r="G8" i="30"/>
  <c r="F8" i="30"/>
  <c r="E8" i="30"/>
  <c r="D8" i="30"/>
  <c r="C8" i="30"/>
  <c r="B8" i="30"/>
  <c r="G10" i="26"/>
  <c r="G8" i="26"/>
  <c r="G11" i="25"/>
  <c r="F11" i="25"/>
  <c r="E11" i="25"/>
  <c r="D11" i="25"/>
  <c r="C11" i="25"/>
  <c r="B11" i="25"/>
  <c r="G10" i="25"/>
  <c r="F10" i="25"/>
  <c r="E10" i="25"/>
  <c r="D10" i="25"/>
  <c r="C10" i="25"/>
  <c r="B10" i="25"/>
  <c r="G9" i="25"/>
  <c r="F9" i="25"/>
  <c r="E9" i="25"/>
  <c r="D9" i="25"/>
  <c r="C9" i="25"/>
  <c r="B9" i="25"/>
  <c r="G8" i="25"/>
  <c r="F8" i="25"/>
  <c r="E8" i="25"/>
  <c r="D8" i="25"/>
  <c r="C8" i="25"/>
  <c r="B8" i="25"/>
  <c r="E11" i="24"/>
  <c r="D11" i="24"/>
  <c r="C11" i="24"/>
  <c r="B11" i="24"/>
  <c r="E10" i="24"/>
  <c r="D10" i="24"/>
  <c r="C10" i="24"/>
  <c r="B10" i="24"/>
  <c r="E9" i="24"/>
  <c r="D9" i="24"/>
  <c r="C9" i="24"/>
  <c r="B9" i="24"/>
  <c r="E8" i="24"/>
  <c r="D8" i="24"/>
  <c r="C8" i="24"/>
  <c r="B8" i="24"/>
  <c r="I11" i="23"/>
  <c r="H11" i="23"/>
  <c r="G11" i="23"/>
  <c r="F11" i="23"/>
  <c r="E11" i="23"/>
  <c r="D11" i="23"/>
  <c r="C11" i="23"/>
  <c r="B11" i="23"/>
  <c r="I10" i="23"/>
  <c r="H10" i="23"/>
  <c r="G10" i="23"/>
  <c r="F10" i="23"/>
  <c r="E10" i="23"/>
  <c r="D10" i="23"/>
  <c r="C10" i="23"/>
  <c r="B10" i="23"/>
  <c r="I9" i="23"/>
  <c r="H9" i="23"/>
  <c r="G9" i="23"/>
  <c r="F9" i="23"/>
  <c r="E9" i="23"/>
  <c r="D9" i="23"/>
  <c r="C9" i="23"/>
  <c r="B9" i="23"/>
  <c r="I8" i="23"/>
  <c r="H8" i="23"/>
  <c r="G8" i="23"/>
  <c r="F8" i="23"/>
  <c r="E8" i="23"/>
  <c r="D8" i="23"/>
  <c r="C8" i="23"/>
  <c r="B8" i="23"/>
  <c r="H11" i="22"/>
  <c r="G11" i="22"/>
  <c r="F11" i="22"/>
  <c r="E11" i="22"/>
  <c r="D11" i="22"/>
  <c r="C11" i="22"/>
  <c r="B11" i="22"/>
  <c r="H10" i="22"/>
  <c r="G10" i="22"/>
  <c r="F10" i="22"/>
  <c r="E10" i="22"/>
  <c r="D10" i="22"/>
  <c r="C10" i="22"/>
  <c r="B10" i="22"/>
  <c r="H9" i="22"/>
  <c r="G9" i="22"/>
  <c r="F9" i="22"/>
  <c r="E9" i="22"/>
  <c r="D9" i="22"/>
  <c r="C9" i="22"/>
  <c r="B9" i="22"/>
  <c r="H8" i="22"/>
  <c r="G8" i="22"/>
  <c r="F8" i="22"/>
  <c r="E8" i="22"/>
  <c r="D8" i="22"/>
  <c r="C8" i="22"/>
  <c r="B8" i="22"/>
  <c r="E11" i="21"/>
  <c r="D11" i="21"/>
  <c r="C11" i="21"/>
  <c r="B11" i="21"/>
  <c r="E10" i="21"/>
  <c r="D10" i="21"/>
  <c r="C10" i="21"/>
  <c r="B10" i="21"/>
  <c r="E9" i="21"/>
  <c r="D9" i="21"/>
  <c r="C9" i="21"/>
  <c r="B9" i="21"/>
  <c r="E8" i="21"/>
  <c r="D8" i="21"/>
  <c r="C8" i="21"/>
  <c r="B8" i="21"/>
  <c r="L11" i="18"/>
  <c r="K11" i="18"/>
  <c r="J11" i="18"/>
  <c r="I11" i="18"/>
  <c r="H11" i="18"/>
  <c r="G11" i="18"/>
  <c r="F11" i="18"/>
  <c r="E11" i="18"/>
  <c r="D11" i="18"/>
  <c r="C11" i="18"/>
  <c r="B11" i="18"/>
  <c r="L10" i="18"/>
  <c r="K10" i="18"/>
  <c r="J10" i="18"/>
  <c r="I10" i="18"/>
  <c r="H10" i="18"/>
  <c r="G10" i="18"/>
  <c r="F10" i="18"/>
  <c r="E10" i="18"/>
  <c r="D10" i="18"/>
  <c r="C10" i="18"/>
  <c r="B10" i="18"/>
  <c r="L9" i="18"/>
  <c r="K9" i="18"/>
  <c r="J9" i="18"/>
  <c r="I9" i="18"/>
  <c r="H9" i="18"/>
  <c r="G9" i="18"/>
  <c r="F9" i="18"/>
  <c r="E9" i="18"/>
  <c r="D9" i="18"/>
  <c r="C9" i="18"/>
  <c r="B9" i="18"/>
  <c r="L8" i="18"/>
  <c r="K8" i="18"/>
  <c r="J8" i="18"/>
  <c r="I8" i="18"/>
  <c r="H8" i="18"/>
  <c r="G8" i="18"/>
  <c r="F8" i="18"/>
  <c r="E8" i="18"/>
  <c r="D8" i="18"/>
  <c r="C8" i="18"/>
  <c r="B8" i="18"/>
  <c r="H11" i="14"/>
  <c r="G11" i="14"/>
  <c r="F11" i="14"/>
  <c r="E11" i="14"/>
  <c r="D11" i="14"/>
  <c r="C11" i="14"/>
  <c r="B11" i="14"/>
  <c r="H10" i="14"/>
  <c r="G10" i="14"/>
  <c r="F10" i="14"/>
  <c r="E10" i="14"/>
  <c r="D10" i="14"/>
  <c r="C10" i="14"/>
  <c r="B10" i="14"/>
  <c r="H9" i="14"/>
  <c r="G9" i="14"/>
  <c r="F9" i="14"/>
  <c r="E9" i="14"/>
  <c r="D9" i="14"/>
  <c r="C9" i="14"/>
  <c r="B9" i="14"/>
  <c r="H8" i="14"/>
  <c r="G8" i="14"/>
  <c r="F8" i="14"/>
  <c r="E8" i="14"/>
  <c r="D8" i="14"/>
  <c r="C8" i="14"/>
  <c r="B8" i="14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F11" i="10"/>
  <c r="E11" i="10"/>
  <c r="D11" i="10"/>
  <c r="C11" i="10"/>
  <c r="B11" i="10"/>
  <c r="F10" i="10"/>
  <c r="E10" i="10"/>
  <c r="D10" i="10"/>
  <c r="C10" i="10"/>
  <c r="B10" i="10"/>
  <c r="F9" i="10"/>
  <c r="E9" i="10"/>
  <c r="D9" i="10"/>
  <c r="C9" i="10"/>
  <c r="B9" i="10"/>
  <c r="F8" i="10"/>
  <c r="E8" i="10"/>
  <c r="D8" i="10"/>
  <c r="C8" i="10"/>
  <c r="B8" i="10"/>
  <c r="I11" i="7"/>
  <c r="H11" i="7"/>
  <c r="G11" i="7"/>
  <c r="F11" i="7"/>
  <c r="E11" i="7"/>
  <c r="D11" i="7"/>
  <c r="C11" i="7"/>
  <c r="B11" i="7"/>
  <c r="I10" i="7"/>
  <c r="H10" i="7"/>
  <c r="G10" i="7"/>
  <c r="F10" i="7"/>
  <c r="E10" i="7"/>
  <c r="D10" i="7"/>
  <c r="C10" i="7"/>
  <c r="B10" i="7"/>
  <c r="I9" i="7"/>
  <c r="H9" i="7"/>
  <c r="G9" i="7"/>
  <c r="F9" i="7"/>
  <c r="E9" i="7"/>
  <c r="D9" i="7"/>
  <c r="C9" i="7"/>
  <c r="B9" i="7"/>
  <c r="I8" i="7"/>
  <c r="H8" i="7"/>
  <c r="G8" i="7"/>
  <c r="F8" i="7"/>
  <c r="E8" i="7"/>
  <c r="D8" i="7"/>
  <c r="C8" i="7"/>
  <c r="B8" i="7"/>
  <c r="I11" i="4"/>
  <c r="H11" i="4"/>
  <c r="G11" i="4"/>
  <c r="F11" i="4"/>
  <c r="E11" i="4"/>
  <c r="D11" i="4"/>
  <c r="C11" i="4"/>
  <c r="B11" i="4"/>
  <c r="I10" i="4"/>
  <c r="H10" i="4"/>
  <c r="G10" i="4"/>
  <c r="F10" i="4"/>
  <c r="E10" i="4"/>
  <c r="D10" i="4"/>
  <c r="C10" i="4"/>
  <c r="B10" i="4"/>
  <c r="I9" i="4"/>
  <c r="H9" i="4"/>
  <c r="G9" i="4"/>
  <c r="F9" i="4"/>
  <c r="E9" i="4"/>
  <c r="D9" i="4"/>
  <c r="C9" i="4"/>
  <c r="B9" i="4"/>
  <c r="I8" i="4"/>
  <c r="H8" i="4"/>
  <c r="G8" i="4"/>
  <c r="F8" i="4"/>
  <c r="E8" i="4"/>
  <c r="D8" i="4"/>
  <c r="C8" i="4"/>
  <c r="B8" i="4"/>
  <c r="B11" i="3"/>
  <c r="B10" i="3"/>
  <c r="E9" i="3"/>
  <c r="D9" i="3"/>
  <c r="C9" i="3"/>
  <c r="B9" i="3"/>
  <c r="F8" i="3"/>
  <c r="E8" i="3"/>
  <c r="D8" i="3"/>
  <c r="C8" i="3"/>
  <c r="B8" i="3"/>
  <c r="I9" i="1"/>
  <c r="H9" i="1"/>
  <c r="G9" i="1"/>
  <c r="E9" i="1"/>
  <c r="D9" i="1"/>
  <c r="C9" i="1"/>
  <c r="I10" i="1"/>
  <c r="H10" i="1"/>
  <c r="G10" i="1"/>
  <c r="E10" i="1"/>
  <c r="D10" i="1"/>
  <c r="C10" i="1"/>
  <c r="I11" i="1"/>
  <c r="H11" i="1"/>
  <c r="G11" i="1"/>
  <c r="E11" i="1"/>
  <c r="D11" i="1"/>
  <c r="C11" i="1"/>
  <c r="F11" i="1"/>
  <c r="F10" i="1"/>
  <c r="F9" i="1"/>
  <c r="B11" i="1"/>
  <c r="B9" i="1"/>
  <c r="B10" i="1"/>
  <c r="I8" i="1"/>
  <c r="H8" i="1"/>
  <c r="G8" i="1"/>
  <c r="F8" i="1"/>
  <c r="E8" i="1"/>
  <c r="D8" i="1"/>
  <c r="C8" i="1"/>
  <c r="G10" i="20" l="1"/>
  <c r="D10" i="20"/>
  <c r="G12" i="26"/>
  <c r="B12" i="45"/>
  <c r="B12" i="27"/>
  <c r="C12" i="5"/>
  <c r="E12" i="5"/>
  <c r="G12" i="5"/>
  <c r="B12" i="44"/>
  <c r="C12" i="32"/>
  <c r="E12" i="32"/>
  <c r="G12" i="32"/>
  <c r="B12" i="11"/>
  <c r="C12" i="31"/>
  <c r="E12" i="31"/>
  <c r="G12" i="31"/>
  <c r="C12" i="30"/>
  <c r="E12" i="30"/>
  <c r="G12" i="30"/>
  <c r="I12" i="30"/>
  <c r="C12" i="27"/>
  <c r="C12" i="21"/>
  <c r="E12" i="21"/>
  <c r="C12" i="3"/>
  <c r="E12" i="3"/>
  <c r="H12" i="3"/>
  <c r="C12" i="35"/>
  <c r="E12" i="35"/>
  <c r="G12" i="35"/>
  <c r="B12" i="35"/>
  <c r="D12" i="35"/>
  <c r="F12" i="35"/>
  <c r="C12" i="33"/>
  <c r="E12" i="33"/>
  <c r="G12" i="33"/>
  <c r="I12" i="33"/>
  <c r="B12" i="29"/>
  <c r="C12" i="28"/>
  <c r="B12" i="22"/>
  <c r="D12" i="22"/>
  <c r="F12" i="22"/>
  <c r="H12" i="22"/>
  <c r="B12" i="21"/>
  <c r="D12" i="21"/>
  <c r="C12" i="14"/>
  <c r="E12" i="14"/>
  <c r="G12" i="14"/>
  <c r="B12" i="3"/>
  <c r="D12" i="3"/>
  <c r="F12" i="3"/>
  <c r="G12" i="1"/>
  <c r="I12" i="1"/>
  <c r="C12" i="39"/>
  <c r="E12" i="39"/>
  <c r="G12" i="39"/>
  <c r="B12" i="32"/>
  <c r="D12" i="32"/>
  <c r="F12" i="32"/>
  <c r="C12" i="24"/>
  <c r="E12" i="24"/>
  <c r="B12" i="7"/>
  <c r="D12" i="7"/>
  <c r="F12" i="7"/>
  <c r="H12" i="7"/>
  <c r="C12" i="4"/>
  <c r="E12" i="4"/>
  <c r="G12" i="4"/>
  <c r="I12" i="4"/>
  <c r="B12" i="14"/>
  <c r="D12" i="14"/>
  <c r="F12" i="14"/>
  <c r="H12" i="14"/>
  <c r="B12" i="8"/>
  <c r="D12" i="8"/>
  <c r="F12" i="1"/>
  <c r="G10" i="41"/>
  <c r="F10" i="41"/>
  <c r="H10" i="41"/>
  <c r="B12" i="31"/>
  <c r="D12" i="31"/>
  <c r="F12" i="31"/>
  <c r="B12" i="18"/>
  <c r="D12" i="18"/>
  <c r="F12" i="18"/>
  <c r="H12" i="18"/>
  <c r="J12" i="18"/>
  <c r="L12" i="18"/>
  <c r="G12" i="17"/>
  <c r="B12" i="13"/>
  <c r="D12" i="13"/>
  <c r="F12" i="13"/>
  <c r="H12" i="13"/>
  <c r="J12" i="13"/>
  <c r="C12" i="13"/>
  <c r="E12" i="13"/>
  <c r="G12" i="13"/>
  <c r="I12" i="13"/>
  <c r="H12" i="1"/>
  <c r="B12" i="40"/>
  <c r="B12" i="33"/>
  <c r="D12" i="33"/>
  <c r="F12" i="33"/>
  <c r="H12" i="33"/>
  <c r="C12" i="22"/>
  <c r="E12" i="22"/>
  <c r="G12" i="22"/>
  <c r="C12" i="10"/>
  <c r="E12" i="10"/>
  <c r="B12" i="10"/>
  <c r="D12" i="10"/>
  <c r="F12" i="10"/>
  <c r="C12" i="6"/>
  <c r="E12" i="6"/>
  <c r="I12" i="6"/>
  <c r="B12" i="6"/>
  <c r="D12" i="6"/>
  <c r="F12" i="6"/>
  <c r="B12" i="5"/>
  <c r="D12" i="5"/>
  <c r="F12" i="5"/>
  <c r="I12" i="5"/>
  <c r="B12" i="39"/>
  <c r="D12" i="39"/>
  <c r="F12" i="39"/>
  <c r="C12" i="36"/>
  <c r="E12" i="36"/>
  <c r="B12" i="36"/>
  <c r="D12" i="36"/>
  <c r="B12" i="30"/>
  <c r="D12" i="30"/>
  <c r="F12" i="30"/>
  <c r="H12" i="30"/>
  <c r="B12" i="28"/>
  <c r="C12" i="25"/>
  <c r="E12" i="25"/>
  <c r="G12" i="25"/>
  <c r="B12" i="25"/>
  <c r="D12" i="25"/>
  <c r="F12" i="25"/>
  <c r="C12" i="23"/>
  <c r="E12" i="23"/>
  <c r="G12" i="23"/>
  <c r="I12" i="23"/>
  <c r="B12" i="23"/>
  <c r="D12" i="23"/>
  <c r="F12" i="23"/>
  <c r="H12" i="23"/>
  <c r="C12" i="18"/>
  <c r="E12" i="18"/>
  <c r="G12" i="18"/>
  <c r="I12" i="18"/>
  <c r="K12" i="18"/>
  <c r="C12" i="11"/>
  <c r="C12" i="8"/>
  <c r="E12" i="8"/>
  <c r="C12" i="7"/>
  <c r="E12" i="7"/>
  <c r="G12" i="7"/>
  <c r="I12" i="7"/>
  <c r="B12" i="4"/>
  <c r="D12" i="4"/>
  <c r="F12" i="4"/>
  <c r="H12" i="4"/>
  <c r="B10" i="38"/>
  <c r="C10" i="38"/>
  <c r="B10" i="34"/>
  <c r="D10" i="34"/>
  <c r="C10" i="34"/>
  <c r="J10" i="34"/>
  <c r="C10" i="20"/>
  <c r="B10" i="20"/>
  <c r="C10" i="9"/>
  <c r="B10" i="9"/>
  <c r="C10" i="41"/>
  <c r="E10" i="41"/>
  <c r="B10" i="41"/>
  <c r="D10" i="41"/>
  <c r="B10" i="46"/>
  <c r="B8" i="37"/>
  <c r="C8" i="37"/>
  <c r="B8" i="43"/>
  <c r="B8" i="47"/>
  <c r="B8" i="48"/>
  <c r="B8" i="49"/>
  <c r="E8" i="49"/>
  <c r="C8" i="49"/>
  <c r="C12" i="26"/>
  <c r="B12" i="26"/>
  <c r="B12" i="24"/>
  <c r="D12" i="24"/>
  <c r="B12" i="1"/>
  <c r="E12" i="1"/>
  <c r="C12" i="1"/>
  <c r="D12" i="1"/>
</calcChain>
</file>

<file path=xl/sharedStrings.xml><?xml version="1.0" encoding="utf-8"?>
<sst xmlns="http://schemas.openxmlformats.org/spreadsheetml/2006/main" count="1041" uniqueCount="76">
  <si>
    <t>WAGA</t>
  </si>
  <si>
    <t>NAZWA FIRMY</t>
  </si>
  <si>
    <t>SUMA PRZYZNANYCH PUNKTÓW</t>
  </si>
  <si>
    <t>Cena brutto za usługi wykonywane w ramach ryczałtu</t>
  </si>
  <si>
    <t>Cena brutto za jednorazowe odśnieżenie dachu wraz z wywozem śniegu</t>
  </si>
  <si>
    <t>Cena brutto za jednorazowe odśnieżenie parkingu wraz z wywozem śniegu</t>
  </si>
  <si>
    <t>Cena netto za roboczogodzinę</t>
  </si>
  <si>
    <t>IZBA ADMINISTRACJI SKARBOWEJ W KATOWICACH - CZĘŚĆ 1</t>
  </si>
  <si>
    <t>IZBA ADMINISTRACJI SKARBOWEJ W KATOWICACH, LOKALIZACJA W CZĘSTOCHOWIE - CZĘŚĆ 2</t>
  </si>
  <si>
    <t>ODDZIAŁ CELNY W CZĘSTOCHOWIE - CZĘŚĆ 48</t>
  </si>
  <si>
    <t>ODDZIAŁ CELNY W SŁAWKOWIE - CZĘŚĆ 47</t>
  </si>
  <si>
    <t>ODDZIAŁ CELNY W TYCHACH - CZĘŚĆ 46</t>
  </si>
  <si>
    <t>3_VIGOR</t>
  </si>
  <si>
    <t>6_ULISSES</t>
  </si>
  <si>
    <t>8_ERA</t>
  </si>
  <si>
    <t>9_AGRO-SERVICE</t>
  </si>
  <si>
    <t>12_KLASTER</t>
  </si>
  <si>
    <t>13_CLAR SYSTEM</t>
  </si>
  <si>
    <t>15_213</t>
  </si>
  <si>
    <t>17_PROBUD</t>
  </si>
  <si>
    <t>11_EKOTRADE</t>
  </si>
  <si>
    <t>18_EZT</t>
  </si>
  <si>
    <t>URZĄD SKARBOWY W BĘDZINIE, 
KRAJOWA INFORMACJA SKARBOWA W BĘDZINIE - CZĘŚĆ 4</t>
  </si>
  <si>
    <t>`</t>
  </si>
  <si>
    <t>4_SKAREM</t>
  </si>
  <si>
    <t>16_ALPALINE</t>
  </si>
  <si>
    <t>19_ORION</t>
  </si>
  <si>
    <t>PIERWSZY URZĄD SKARBOWY W BIELSKU - BIAŁEJ
KRAJOWA INFORMACJA SKARBOWA W BIELSKU-BIAŁEJ - CZĘŚĆ 5</t>
  </si>
  <si>
    <t>1_ALTOR</t>
  </si>
  <si>
    <t>DRUGI URZĄD SKARBOWY W BIELSKU-BIAŁEJ - CZĘŚĆ 6</t>
  </si>
  <si>
    <t>URZĄD SKARBOWY W BYTOMIU - CZĘŚĆ 7</t>
  </si>
  <si>
    <t>URZĄD SKARBOWY W CHORZOWIE - CZĘŚĆ 8</t>
  </si>
  <si>
    <t>2_EXPRES</t>
  </si>
  <si>
    <t>5_ABC-SERVICE</t>
  </si>
  <si>
    <t>URZĄD SKARBOWY W CIESZYNIE - CZĘŚĆ 9</t>
  </si>
  <si>
    <t>URZĄD SKARBOWY W CZECHOWICACH - DZIEDZICACH - CZĘŚĆ 10</t>
  </si>
  <si>
    <t>PIERWSZY URZĄD SKARBOWY W CZĘSTOCHOWIE - CZĘŚĆ 11</t>
  </si>
  <si>
    <t>DRUGI URZĄD SKARBOWY W CZĘSTOCHOWIE - CZĘŚĆ 12</t>
  </si>
  <si>
    <t>URZĄD SKARBOWY W DĄBROWIE GÓRNICZEJ - CZĘŚĆ 13</t>
  </si>
  <si>
    <t>PIERWSZY URZĄD SKARBOWY W GLIWICACH - CZĘŚĆ 14</t>
  </si>
  <si>
    <t>DRUGI URZĄD SKARBOWY W GLIWICACH - CZĘŚĆ 15</t>
  </si>
  <si>
    <t>URZĄD SKARBOWY W JASTRZĘBIU-ZDROJU - CZĘŚĆ 16</t>
  </si>
  <si>
    <t>URZĄD SKARBOWY W JAWORZNIE - CZĘŚĆ 17</t>
  </si>
  <si>
    <t>PIERWSZY URZĄD SKARBOWY W KATOWICACH - CZĘŚĆ 18</t>
  </si>
  <si>
    <t>DRUGI URZĄD SKARBOWY W KATOWICACH - CZĘŚĆ 19</t>
  </si>
  <si>
    <t>URZĄD SKARBOWY W KŁOBUCKU - CZĘŚĆ 20</t>
  </si>
  <si>
    <t>URZĄD SKARBOWY W LUBLIŃCU - CZĘŚĆ 21</t>
  </si>
  <si>
    <t>URZĄD SKARBOWY W MIKOŁOWIE - CZĘŚĆ 22</t>
  </si>
  <si>
    <t>URZĄD SKARBOWY W MYSŁOWICACH - CZĘŚĆ 23</t>
  </si>
  <si>
    <t>URZĄD SKARBOWY W MYSZKOWIE - CZĘŚĆ 24</t>
  </si>
  <si>
    <t>URZĄD SKARBOWY W PIEKARACH ŚLĄSKICH - CZĘŚĆ 25</t>
  </si>
  <si>
    <t>URZĄD SKARBOWY W PSZCZYNIE - CZĘŚĆ 26</t>
  </si>
  <si>
    <t>URZĄD SKARBOWY W RACIBORZU - CZĘŚĆ 27</t>
  </si>
  <si>
    <t>2_EXPRESS</t>
  </si>
  <si>
    <t>URZĄD SKARBOWY W RUDZIE ŚLĄSKIEJ - CZĘŚĆ 28</t>
  </si>
  <si>
    <t>7_NATEZJA</t>
  </si>
  <si>
    <t>URZĄD SKARBOWY W RYBNIKU - CZĘŚĆ 29</t>
  </si>
  <si>
    <t>14_ADMISFERA</t>
  </si>
  <si>
    <t>URZĄD SKARBOWY W SIEMIANOWICACH ŚLĄSKICH - CZĘŚĆ 30</t>
  </si>
  <si>
    <t>URZĄD SKARBOWY W SOSNOWCU - CZĘŚĆ 31</t>
  </si>
  <si>
    <t>URZĄD SKARBOWY W TARNOWSKICH GÓRACH - CZĘŚĆ 32</t>
  </si>
  <si>
    <t>9_AGRO SERVICE</t>
  </si>
  <si>
    <t>URZĄD SKARBOWY W TYCHACH - CZĘŚĆ 33</t>
  </si>
  <si>
    <t>URZĄD SKARBOWY W WODZISŁAWIU ŚLĄSKIM - CZĘŚĆ 34</t>
  </si>
  <si>
    <t>URZĄD SKARBOWY W ZABRZU - CZĘŚĆ 35</t>
  </si>
  <si>
    <t>URZĄD SKARBOWY W ZAWIERCIU - CZĘŚĆ 36</t>
  </si>
  <si>
    <t>URZĄD SKARBOWY W ŻORACH - CZĘŚĆ 37</t>
  </si>
  <si>
    <t>PIERWSZY ŚLĄSKI URZĄD SKARBOWY W SOSNOWCU - CZĘŚĆ 39</t>
  </si>
  <si>
    <t>DRUGI URZĄD SKARBOWY W BIELSKU-BIAŁEJ - CZĘŚĆ 40</t>
  </si>
  <si>
    <t>ŚLĄSKI URZĄD CELNO-SKARBOWY W KATOWICACH - CZĘŚĆ 41</t>
  </si>
  <si>
    <t>URZĄD SKARBOWY W ŻYWCU - CZĘŚĆ 38</t>
  </si>
  <si>
    <t>IZBA ADMINISTRACJI SKARBOWEJ W KATOWICACH, LOKALIZACJA W CIESZYNIE
KRAJOWA INFORMACJA SKARBOWA W BIELSKU-BIAŁEJ, WYDZIAŁ W CIESZYNIE - CZĘŚĆ 3</t>
  </si>
  <si>
    <t>DELEGATURA ŚLĄSKIEGO URZĘDU CELNO-SKARBOWEGO W KATOWICACH - CZĘŚĆ 42</t>
  </si>
  <si>
    <t>DELEGATURA ŚLĄSKIEGO URZĘDU CELNO-SKARBOWEGO W CZĘSTOCHOWIE - CZĘŚĆ 43</t>
  </si>
  <si>
    <t>DELEGATURA ŚLĄSKIEGO URZĘDU CELNO-SKARBOWEGO W RYBNIKU - CZĘŚĆ 44</t>
  </si>
  <si>
    <t>DELEGATURA ŚLĄSKIEGO URZĘDU CELNO-SKARBOWEGO W BIELSKU-BIAŁEJ - CZĘŚĆ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</si>
</sst>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 diagonalDown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2" borderId="17" xfId="0" applyFont="1" applyFill="1" applyBorder="1"/>
    <xf numFmtId="0" fontId="4" fillId="3" borderId="1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3" borderId="9" xfId="1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3" borderId="16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2" fontId="4" fillId="5" borderId="15" xfId="0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5" fillId="0" borderId="0" xfId="0" applyFont="1" applyFill="1" applyBorder="1"/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5" fillId="0" borderId="0" xfId="0" applyFont="1" applyAlignment="1">
      <alignment wrapText="1"/>
    </xf>
    <xf numFmtId="164" fontId="5" fillId="0" borderId="0" xfId="0" applyNumberFormat="1" applyFont="1"/>
    <xf numFmtId="0" fontId="4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/>
    <xf numFmtId="0" fontId="4" fillId="5" borderId="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2" fontId="4" fillId="5" borderId="16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7" fillId="0" borderId="0" xfId="0" applyNumberFormat="1" applyFont="1"/>
    <xf numFmtId="0" fontId="7" fillId="0" borderId="0" xfId="0" applyFont="1"/>
    <xf numFmtId="0" fontId="4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104775</xdr:colOff>
      <xdr:row>14</xdr:row>
      <xdr:rowOff>247650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7029450" y="411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tabSelected="1" zoomScaleNormal="100" workbookViewId="0">
      <selection activeCell="G23" sqref="G23"/>
    </sheetView>
  </sheetViews>
  <sheetFormatPr defaultRowHeight="18.95" customHeight="1" x14ac:dyDescent="0.25"/>
  <cols>
    <col min="1" max="1" width="73.5703125" customWidth="1"/>
    <col min="2" max="9" width="18.7109375" customWidth="1"/>
    <col min="10" max="10" width="12.5703125" customWidth="1"/>
    <col min="11" max="11" width="12.42578125" customWidth="1"/>
  </cols>
  <sheetData>
    <row r="1" spans="1:12" ht="21.75" customHeight="1" thickTop="1" thickBot="1" x14ac:dyDescent="0.3">
      <c r="A1" s="66" t="s">
        <v>7</v>
      </c>
      <c r="B1" s="67"/>
      <c r="C1" s="67"/>
      <c r="D1" s="67"/>
      <c r="E1" s="67"/>
      <c r="F1" s="67"/>
      <c r="G1" s="67"/>
      <c r="H1" s="67"/>
      <c r="I1" s="68"/>
    </row>
    <row r="2" spans="1:12" ht="33.75" customHeight="1" thickTop="1" x14ac:dyDescent="0.25">
      <c r="A2" s="28" t="s">
        <v>1</v>
      </c>
      <c r="B2" s="36" t="s">
        <v>12</v>
      </c>
      <c r="C2" s="36" t="s">
        <v>13</v>
      </c>
      <c r="D2" s="37" t="s">
        <v>14</v>
      </c>
      <c r="E2" s="36" t="s">
        <v>15</v>
      </c>
      <c r="F2" s="36" t="s">
        <v>16</v>
      </c>
      <c r="G2" s="36" t="s">
        <v>17</v>
      </c>
      <c r="H2" s="36" t="s">
        <v>18</v>
      </c>
      <c r="I2" s="42" t="s">
        <v>19</v>
      </c>
    </row>
    <row r="3" spans="1:12" ht="21.95" customHeight="1" x14ac:dyDescent="0.25">
      <c r="A3" s="17" t="s">
        <v>3</v>
      </c>
      <c r="B3" s="7">
        <v>361800</v>
      </c>
      <c r="C3" s="7">
        <v>343152</v>
      </c>
      <c r="D3" s="8">
        <v>283015.56</v>
      </c>
      <c r="E3" s="7">
        <v>263302.56</v>
      </c>
      <c r="F3" s="7">
        <v>310187.76</v>
      </c>
      <c r="G3" s="7">
        <v>318366.71999999997</v>
      </c>
      <c r="H3" s="7">
        <v>286726.8</v>
      </c>
      <c r="I3" s="9">
        <v>388368</v>
      </c>
    </row>
    <row r="4" spans="1:12" ht="21.95" customHeight="1" x14ac:dyDescent="0.25">
      <c r="A4" s="17" t="s">
        <v>4</v>
      </c>
      <c r="B4" s="7">
        <v>990.36</v>
      </c>
      <c r="C4" s="7">
        <v>3961.44</v>
      </c>
      <c r="D4" s="8">
        <v>336.72</v>
      </c>
      <c r="E4" s="7">
        <v>4951.8</v>
      </c>
      <c r="F4" s="7">
        <v>4951.8</v>
      </c>
      <c r="G4" s="7">
        <v>6932.52</v>
      </c>
      <c r="H4" s="7">
        <v>3961.44</v>
      </c>
      <c r="I4" s="9">
        <v>5546.02</v>
      </c>
      <c r="J4" s="61"/>
      <c r="K4" s="61"/>
      <c r="L4" s="62"/>
    </row>
    <row r="5" spans="1:12" ht="21.95" customHeight="1" x14ac:dyDescent="0.25">
      <c r="A5" s="17" t="s">
        <v>5</v>
      </c>
      <c r="B5" s="7">
        <v>259.2</v>
      </c>
      <c r="C5" s="7">
        <v>2592</v>
      </c>
      <c r="D5" s="8">
        <v>388.8</v>
      </c>
      <c r="E5" s="7">
        <v>1555.2</v>
      </c>
      <c r="F5" s="7">
        <v>2592</v>
      </c>
      <c r="G5" s="7">
        <v>2851.2</v>
      </c>
      <c r="H5" s="7">
        <v>1296</v>
      </c>
      <c r="I5" s="9">
        <v>1944</v>
      </c>
      <c r="J5" s="61"/>
      <c r="K5" s="61"/>
      <c r="L5" s="62"/>
    </row>
    <row r="6" spans="1:12" ht="21.95" customHeight="1" x14ac:dyDescent="0.25">
      <c r="A6" s="17" t="s">
        <v>6</v>
      </c>
      <c r="B6" s="7">
        <v>11.43</v>
      </c>
      <c r="C6" s="7">
        <v>11</v>
      </c>
      <c r="D6" s="8">
        <v>12.64</v>
      </c>
      <c r="E6" s="7">
        <v>20</v>
      </c>
      <c r="F6" s="7">
        <v>18</v>
      </c>
      <c r="G6" s="7">
        <v>22.34</v>
      </c>
      <c r="H6" s="7">
        <v>17</v>
      </c>
      <c r="I6" s="9">
        <v>12</v>
      </c>
      <c r="J6" s="61"/>
      <c r="K6" s="61"/>
      <c r="L6" s="62"/>
    </row>
    <row r="7" spans="1:12" ht="21.75" customHeight="1" x14ac:dyDescent="0.25">
      <c r="A7" s="63"/>
      <c r="B7" s="64"/>
      <c r="C7" s="64"/>
      <c r="D7" s="64"/>
      <c r="E7" s="64"/>
      <c r="F7" s="64"/>
      <c r="G7" s="64"/>
      <c r="H7" s="64"/>
      <c r="I7" s="65"/>
      <c r="J7" s="62"/>
      <c r="K7" s="62"/>
      <c r="L7" s="62"/>
    </row>
    <row r="8" spans="1:12" ht="21.95" customHeight="1" x14ac:dyDescent="0.25">
      <c r="A8" s="17" t="s">
        <v>3</v>
      </c>
      <c r="B8" s="12">
        <f>IF(B3="","---",(MIN($B3:$I3)/B3)*B16)</f>
        <v>54.581791044776118</v>
      </c>
      <c r="C8" s="12">
        <f>IF(C3="","---",(MIN($B3:$I3)/C3)*B16)</f>
        <v>57.547943768359211</v>
      </c>
      <c r="D8" s="12">
        <f>IF(D3="","---",(MIN($B3:$I3)/D3)*B16)</f>
        <v>69.775993941817191</v>
      </c>
      <c r="E8" s="12">
        <f>IF(E3="","---",(MIN($B3:$I3)/E3)*B16)</f>
        <v>75</v>
      </c>
      <c r="F8" s="12">
        <f>IF(F3="","---",(MIN($B3:$I3)/F3)*B16)</f>
        <v>63.663672609131957</v>
      </c>
      <c r="G8" s="12">
        <f>IF(G3="","---",(MIN($B3:$I3)/G3)*B16)</f>
        <v>62.028129070777247</v>
      </c>
      <c r="H8" s="12">
        <f>IF(H3="","---",(MIN($B3:$I3)/H3)*B16)</f>
        <v>68.872850392778076</v>
      </c>
      <c r="I8" s="13">
        <f>IF(I3="","---",(MIN($B3:$I3)/I3)*B16)</f>
        <v>50.847886540600662</v>
      </c>
    </row>
    <row r="9" spans="1:12" ht="21.95" customHeight="1" x14ac:dyDescent="0.25">
      <c r="A9" s="17" t="s">
        <v>4</v>
      </c>
      <c r="B9" s="12">
        <f>IF(B4="","---",(MIN($B4:$I4)/B4)*B17)</f>
        <v>1.6999878831939901</v>
      </c>
      <c r="C9" s="12">
        <f>IF(C4="","---",(MIN($B4:$I4)/C4)*B17)</f>
        <v>0.42499697079849752</v>
      </c>
      <c r="D9" s="12">
        <f>IF(D4="","---",(MIN($B4:$I4)/D4)*B17)</f>
        <v>5</v>
      </c>
      <c r="E9" s="12">
        <f>IF(E4="","---",(MIN($B4:$I4)/E4)*B17)</f>
        <v>0.33999757663879804</v>
      </c>
      <c r="F9" s="12">
        <f>IF(F4="","---",(MIN($B4:$I4)/F4)*B17)</f>
        <v>0.33999757663879804</v>
      </c>
      <c r="G9" s="12">
        <f>IF(G4="","---",(MIN($B4:$I4)/G4)*B17)</f>
        <v>0.24285541188485571</v>
      </c>
      <c r="H9" s="12">
        <f>IF(H4="","---",(MIN($B4:$I4)/H4)*B17)</f>
        <v>0.42499697079849752</v>
      </c>
      <c r="I9" s="13">
        <f>IF(I4="","---",(MIN($B4:$I4)/I4)*B17)</f>
        <v>0.30356904591040063</v>
      </c>
    </row>
    <row r="10" spans="1:12" ht="21.95" customHeight="1" x14ac:dyDescent="0.25">
      <c r="A10" s="17" t="s">
        <v>5</v>
      </c>
      <c r="B10" s="12">
        <f>IF(B5="","---",(MIN($B5:$I5)/B5)*B18)</f>
        <v>15</v>
      </c>
      <c r="C10" s="12">
        <f>IF(C5="","---",(MIN($B5:$I5)/C5)*B18)</f>
        <v>1.4999999999999998</v>
      </c>
      <c r="D10" s="12">
        <f>IF(D5="","---",(MIN($B5:$I5)/D5)*B18)</f>
        <v>10</v>
      </c>
      <c r="E10" s="12">
        <f>IF(E5="","---",(MIN($B5:$I5)/E5)*B18)</f>
        <v>2.5</v>
      </c>
      <c r="F10" s="12">
        <f>IF(F5="","---",(MIN($B5:$I5)/F5)*B18)</f>
        <v>1.4999999999999998</v>
      </c>
      <c r="G10" s="12">
        <f>IF(G5="","---",(MIN($B5:$I5)/G5)*B18)</f>
        <v>1.3636363636363638</v>
      </c>
      <c r="H10" s="12">
        <f>IF(H5="","---",(MIN($B5:$I5)/H5)*B18)</f>
        <v>2.9999999999999996</v>
      </c>
      <c r="I10" s="13">
        <f>IF(I5="","---",(MIN($B5:$I5)/I5)*B18)</f>
        <v>2</v>
      </c>
    </row>
    <row r="11" spans="1:12" ht="21.95" customHeight="1" x14ac:dyDescent="0.25">
      <c r="A11" s="17" t="s">
        <v>6</v>
      </c>
      <c r="B11" s="12">
        <f>IF(B6="","---",(MIN($B6:$I6)/B6)*B19)</f>
        <v>4.8118985126859144</v>
      </c>
      <c r="C11" s="12">
        <f>IF(C6="","---",(MIN($B6:$I6)/C6)*B19)</f>
        <v>5</v>
      </c>
      <c r="D11" s="12">
        <f>IF(D6="","---",(MIN($B6:$I6)/D6)*B19)</f>
        <v>4.3512658227848098</v>
      </c>
      <c r="E11" s="12">
        <f>IF(E6="","---",(MIN($B6:$I6)/E6)*B19)</f>
        <v>2.75</v>
      </c>
      <c r="F11" s="12">
        <f>IF(F6="","---",(MIN($B6:$I6)/F6)*B19)</f>
        <v>3.0555555555555558</v>
      </c>
      <c r="G11" s="12">
        <f>IF(G6="","---",(MIN($B6:$I6)/G6)*B19)</f>
        <v>2.4619516562220234</v>
      </c>
      <c r="H11" s="12">
        <f>IF(H6="","---",(MIN($B6:$I6)/H6)*B19)</f>
        <v>3.2352941176470589</v>
      </c>
      <c r="I11" s="13">
        <f>IF(I6="","---",(MIN($B6:$I6)/I6)*B19)</f>
        <v>4.583333333333333</v>
      </c>
    </row>
    <row r="12" spans="1:12" ht="21.95" customHeight="1" thickBot="1" x14ac:dyDescent="0.3">
      <c r="A12" s="24" t="s">
        <v>2</v>
      </c>
      <c r="B12" s="26">
        <f>SUM(B8:B11)</f>
        <v>76.093677440656023</v>
      </c>
      <c r="C12" s="26">
        <f>SUM(C8:C11)</f>
        <v>64.472940739157707</v>
      </c>
      <c r="D12" s="25">
        <f>SUM(D8:D11)</f>
        <v>89.127259764602002</v>
      </c>
      <c r="E12" s="26">
        <f>SUM(E8:E11)</f>
        <v>80.589997576638794</v>
      </c>
      <c r="F12" s="26">
        <f t="shared" ref="F12:I12" si="0">SUM(F8:F11)</f>
        <v>68.559225741326316</v>
      </c>
      <c r="G12" s="26">
        <f t="shared" si="0"/>
        <v>66.096572502520488</v>
      </c>
      <c r="H12" s="26">
        <f t="shared" si="0"/>
        <v>75.533141481223637</v>
      </c>
      <c r="I12" s="27">
        <f t="shared" si="0"/>
        <v>57.734788919844398</v>
      </c>
    </row>
    <row r="13" spans="1:12" ht="18.9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12" ht="18.9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</row>
    <row r="15" spans="1:12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</row>
    <row r="16" spans="1:12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</row>
    <row r="17" spans="1:9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</row>
    <row r="18" spans="1:9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</row>
    <row r="19" spans="1:9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</row>
    <row r="20" spans="1:9" ht="21.75" customHeight="1" thickTop="1" x14ac:dyDescent="0.25">
      <c r="A20" s="1"/>
      <c r="B20" s="5"/>
      <c r="C20" s="1"/>
    </row>
  </sheetData>
  <mergeCells count="2">
    <mergeCell ref="A7:I7"/>
    <mergeCell ref="A1:I1"/>
  </mergeCells>
  <pageMargins left="0.7" right="0.7" top="0.75" bottom="0.75" header="0.3" footer="0.3"/>
  <pageSetup paperSize="9" scale="5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Normal="100" zoomScalePageLayoutView="120" workbookViewId="0">
      <selection activeCell="D16" sqref="D16"/>
    </sheetView>
  </sheetViews>
  <sheetFormatPr defaultRowHeight="15" x14ac:dyDescent="0.25"/>
  <cols>
    <col min="1" max="1" width="73.7109375" customWidth="1"/>
    <col min="2" max="6" width="18.7109375" customWidth="1"/>
  </cols>
  <sheetData>
    <row r="1" spans="1:9" s="2" customFormat="1" ht="21.75" customHeight="1" thickTop="1" thickBot="1" x14ac:dyDescent="0.3">
      <c r="A1" s="66" t="s">
        <v>35</v>
      </c>
      <c r="B1" s="67"/>
      <c r="C1" s="67"/>
      <c r="D1" s="67"/>
      <c r="E1" s="67"/>
      <c r="F1" s="68"/>
      <c r="G1" s="45"/>
      <c r="H1" s="45"/>
      <c r="I1" s="45"/>
    </row>
    <row r="2" spans="1:9" ht="21.75" customHeight="1" thickTop="1" x14ac:dyDescent="0.25">
      <c r="A2" s="28" t="s">
        <v>1</v>
      </c>
      <c r="B2" s="37" t="s">
        <v>28</v>
      </c>
      <c r="C2" s="36" t="s">
        <v>14</v>
      </c>
      <c r="D2" s="36" t="s">
        <v>17</v>
      </c>
      <c r="E2" s="36" t="s">
        <v>25</v>
      </c>
      <c r="F2" s="42" t="s">
        <v>19</v>
      </c>
      <c r="G2" s="14"/>
      <c r="H2" s="14"/>
      <c r="I2" s="14"/>
    </row>
    <row r="3" spans="1:9" ht="21.75" customHeight="1" x14ac:dyDescent="0.25">
      <c r="A3" s="17" t="s">
        <v>3</v>
      </c>
      <c r="B3" s="7">
        <v>114444</v>
      </c>
      <c r="C3" s="7">
        <v>141636.24</v>
      </c>
      <c r="D3" s="7">
        <v>147879</v>
      </c>
      <c r="E3" s="7">
        <v>127091.52</v>
      </c>
      <c r="F3" s="9">
        <v>175320</v>
      </c>
      <c r="G3" s="14"/>
      <c r="H3" s="14"/>
      <c r="I3" s="14"/>
    </row>
    <row r="4" spans="1:9" ht="21.75" customHeight="1" x14ac:dyDescent="0.25">
      <c r="A4" s="17" t="s">
        <v>4</v>
      </c>
      <c r="B4" s="7">
        <v>330.48</v>
      </c>
      <c r="C4" s="7">
        <v>112.36</v>
      </c>
      <c r="D4" s="7">
        <v>2313.36</v>
      </c>
      <c r="E4" s="7">
        <v>528.77</v>
      </c>
      <c r="F4" s="9">
        <v>1850.69</v>
      </c>
      <c r="G4" s="14"/>
      <c r="H4" s="14"/>
      <c r="I4" s="14"/>
    </row>
    <row r="5" spans="1:9" ht="21.75" customHeight="1" x14ac:dyDescent="0.25">
      <c r="A5" s="17" t="s">
        <v>5</v>
      </c>
      <c r="B5" s="7">
        <v>810</v>
      </c>
      <c r="C5" s="7">
        <v>405</v>
      </c>
      <c r="D5" s="7">
        <v>2970</v>
      </c>
      <c r="E5" s="7">
        <v>337.5</v>
      </c>
      <c r="F5" s="9">
        <v>2025</v>
      </c>
      <c r="G5" s="14"/>
      <c r="H5" s="14"/>
      <c r="I5" s="14"/>
    </row>
    <row r="6" spans="1:9" ht="21.75" customHeight="1" x14ac:dyDescent="0.25">
      <c r="A6" s="17" t="s">
        <v>6</v>
      </c>
      <c r="B6" s="7">
        <v>9</v>
      </c>
      <c r="C6" s="7">
        <v>12.64</v>
      </c>
      <c r="D6" s="7">
        <v>22.34</v>
      </c>
      <c r="E6" s="7">
        <v>20</v>
      </c>
      <c r="F6" s="9">
        <v>12</v>
      </c>
      <c r="G6" s="14"/>
      <c r="H6" s="14"/>
      <c r="I6" s="14"/>
    </row>
    <row r="7" spans="1:9" ht="21.75" customHeight="1" thickBot="1" x14ac:dyDescent="0.3">
      <c r="A7" s="75"/>
      <c r="B7" s="76"/>
      <c r="C7" s="76"/>
      <c r="D7" s="76"/>
      <c r="E7" s="76"/>
      <c r="F7" s="77"/>
      <c r="G7" s="14"/>
      <c r="H7" s="14"/>
      <c r="I7" s="14"/>
    </row>
    <row r="8" spans="1:9" ht="21.75" customHeight="1" thickTop="1" x14ac:dyDescent="0.25">
      <c r="A8" s="23" t="s">
        <v>3</v>
      </c>
      <c r="B8" s="10">
        <f>IF(B3="","---",(MIN($B3:$F3)/B3)*B16)</f>
        <v>75</v>
      </c>
      <c r="C8" s="10">
        <f>IF(C3="","---",(MIN($B3:$F3)/C3)*B16)</f>
        <v>60.601015672260161</v>
      </c>
      <c r="D8" s="10">
        <f>IF(D3="","---",(MIN($B3:$F3)/D3)*B16)</f>
        <v>58.042724119043271</v>
      </c>
      <c r="E8" s="10">
        <f>IF(E3="","---",(MIN($B3:$F3)/E3)*B16)</f>
        <v>67.536370640621811</v>
      </c>
      <c r="F8" s="11">
        <f>IF(F3="","---",(MIN($B3:$F3)/F3)*B16)</f>
        <v>48.957905544147842</v>
      </c>
      <c r="G8" s="14"/>
      <c r="H8" s="14"/>
      <c r="I8" s="14"/>
    </row>
    <row r="9" spans="1:9" ht="21.75" customHeight="1" x14ac:dyDescent="0.25">
      <c r="A9" s="17" t="s">
        <v>4</v>
      </c>
      <c r="B9" s="12">
        <f>IF(B4="","---",(MIN($B4:$F4)/B4)*B17)</f>
        <v>1.6999515855725007</v>
      </c>
      <c r="C9" s="12">
        <f>IF(C4="","---",(MIN($B4:$F4)/C4)*B17)</f>
        <v>5</v>
      </c>
      <c r="D9" s="12">
        <f>IF(D4="","---",(MIN($B4:$F4)/D4)*B17)</f>
        <v>0.2428502265103572</v>
      </c>
      <c r="E9" s="12">
        <f>IF(E4="","---",(MIN($B4:$F4)/E4)*B17)</f>
        <v>1.0624657223367437</v>
      </c>
      <c r="F9" s="13">
        <f>IF(F4="","---",(MIN($B4:$F4)/F4)*B17)</f>
        <v>0.30356245508431989</v>
      </c>
      <c r="G9" s="14"/>
      <c r="H9" s="14"/>
      <c r="I9" s="14"/>
    </row>
    <row r="10" spans="1:9" ht="21.75" customHeight="1" x14ac:dyDescent="0.25">
      <c r="A10" s="17" t="s">
        <v>5</v>
      </c>
      <c r="B10" s="12">
        <f>IF(B5="","---",(MIN($B5:$F5)/B5)*B18)</f>
        <v>6.25</v>
      </c>
      <c r="C10" s="12">
        <f>IF(C5="","---",(MIN($B5:$F5)/C5)*B18)</f>
        <v>12.5</v>
      </c>
      <c r="D10" s="12">
        <f>IF(D5="","---",(MIN($B5:$F5)/D5)*B18)</f>
        <v>1.7045454545454546</v>
      </c>
      <c r="E10" s="12">
        <f>IF(E5="","---",(MIN($B5:$F5)/E5)*B18)</f>
        <v>15</v>
      </c>
      <c r="F10" s="13">
        <f>IF(F5="","---",(MIN($B5:$F5)/F5)*B18)</f>
        <v>2.5</v>
      </c>
      <c r="G10" s="14"/>
      <c r="H10" s="14"/>
      <c r="I10" s="14"/>
    </row>
    <row r="11" spans="1:9" ht="21.75" customHeight="1" x14ac:dyDescent="0.25">
      <c r="A11" s="17" t="s">
        <v>6</v>
      </c>
      <c r="B11" s="12">
        <f>IF(B6="","---",(MIN($B6:$F6)/B6)*B19)</f>
        <v>5</v>
      </c>
      <c r="C11" s="12">
        <f>IF(C6="","---",(MIN($B6:$F6)/C6)*B19)</f>
        <v>3.5601265822784809</v>
      </c>
      <c r="D11" s="12">
        <f>IF(D6="","---",(MIN($B6:$F6)/D6)*B19)</f>
        <v>2.0143240823634736</v>
      </c>
      <c r="E11" s="12">
        <f>IF(E6="","---",(MIN($B6:$F6)/E6)*B19)</f>
        <v>2.25</v>
      </c>
      <c r="F11" s="13">
        <f>IF(F6="","---",(MIN($B6:$F6)/F6)*B19)</f>
        <v>3.75</v>
      </c>
      <c r="G11" s="14"/>
      <c r="H11" s="14"/>
      <c r="I11" s="14"/>
    </row>
    <row r="12" spans="1:9" ht="21.75" customHeight="1" thickBot="1" x14ac:dyDescent="0.3">
      <c r="A12" s="24" t="s">
        <v>2</v>
      </c>
      <c r="B12" s="25">
        <f>SUM(B8:B11)</f>
        <v>87.949951585572506</v>
      </c>
      <c r="C12" s="26">
        <f>SUM(C8:C11)</f>
        <v>81.661142254538646</v>
      </c>
      <c r="D12" s="26">
        <f>SUM(D8:D11)</f>
        <v>62.004443882462553</v>
      </c>
      <c r="E12" s="26">
        <f>SUM(E8:E11)</f>
        <v>85.848836362958551</v>
      </c>
      <c r="F12" s="27">
        <f t="shared" ref="F12" si="0">SUM(F8:F11)</f>
        <v>55.51146799923216</v>
      </c>
      <c r="G12" s="14"/>
      <c r="H12" s="14"/>
      <c r="I12" s="14"/>
    </row>
    <row r="13" spans="1:9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</row>
    <row r="15" spans="1:9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</row>
    <row r="16" spans="1:9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</row>
    <row r="17" spans="1:9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</row>
    <row r="18" spans="1:9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</row>
    <row r="19" spans="1:9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</row>
    <row r="20" spans="1:9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</row>
    <row r="21" spans="1:9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2">
    <mergeCell ref="A1:F1"/>
    <mergeCell ref="A7:F7"/>
  </mergeCells>
  <pageMargins left="0.7" right="0.7" top="0.75" bottom="0.75" header="0.3" footer="0.3"/>
  <pageSetup paperSize="9" scale="7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E15" sqref="E15"/>
    </sheetView>
  </sheetViews>
  <sheetFormatPr defaultRowHeight="15" x14ac:dyDescent="0.25"/>
  <cols>
    <col min="1" max="1" width="71.85546875" bestFit="1" customWidth="1"/>
    <col min="2" max="9" width="18.7109375" customWidth="1"/>
  </cols>
  <sheetData>
    <row r="1" spans="1:11" s="4" customFormat="1" ht="21.75" customHeight="1" thickTop="1" thickBot="1" x14ac:dyDescent="0.3">
      <c r="A1" s="66" t="s">
        <v>36</v>
      </c>
      <c r="B1" s="67"/>
      <c r="C1" s="67"/>
      <c r="D1" s="67"/>
      <c r="E1" s="67"/>
      <c r="F1" s="67"/>
      <c r="G1" s="67"/>
      <c r="H1" s="67"/>
      <c r="I1" s="68"/>
      <c r="J1" s="46"/>
      <c r="K1" s="46"/>
    </row>
    <row r="2" spans="1:11" s="33" customFormat="1" ht="21.75" customHeight="1" thickTop="1" x14ac:dyDescent="0.25">
      <c r="A2" s="35" t="s">
        <v>1</v>
      </c>
      <c r="B2" s="36" t="s">
        <v>13</v>
      </c>
      <c r="C2" s="36" t="s">
        <v>14</v>
      </c>
      <c r="D2" s="36" t="s">
        <v>20</v>
      </c>
      <c r="E2" s="36" t="s">
        <v>17</v>
      </c>
      <c r="F2" s="36" t="s">
        <v>18</v>
      </c>
      <c r="G2" s="36" t="s">
        <v>19</v>
      </c>
      <c r="H2" s="37" t="s">
        <v>21</v>
      </c>
      <c r="I2" s="42" t="s">
        <v>26</v>
      </c>
      <c r="J2" s="51"/>
      <c r="K2" s="51"/>
    </row>
    <row r="3" spans="1:11" ht="21.75" customHeight="1" x14ac:dyDescent="0.25">
      <c r="A3" s="17" t="s">
        <v>3</v>
      </c>
      <c r="B3" s="7">
        <v>299556</v>
      </c>
      <c r="C3" s="7">
        <v>299520</v>
      </c>
      <c r="D3" s="7">
        <v>275254.56</v>
      </c>
      <c r="E3" s="7">
        <v>242443.44</v>
      </c>
      <c r="F3" s="7">
        <v>222733.8</v>
      </c>
      <c r="G3" s="7">
        <v>273297.59999999998</v>
      </c>
      <c r="H3" s="7">
        <v>179578.2</v>
      </c>
      <c r="I3" s="9">
        <v>229613.28</v>
      </c>
      <c r="J3" s="14"/>
      <c r="K3" s="14"/>
    </row>
    <row r="4" spans="1:11" ht="21.75" customHeight="1" x14ac:dyDescent="0.25">
      <c r="A4" s="17" t="s">
        <v>4</v>
      </c>
      <c r="B4" s="7">
        <v>3183.84</v>
      </c>
      <c r="C4" s="7">
        <v>246.02</v>
      </c>
      <c r="D4" s="7">
        <v>5065.2</v>
      </c>
      <c r="E4" s="7">
        <v>5065.2</v>
      </c>
      <c r="F4" s="7">
        <v>2894.4</v>
      </c>
      <c r="G4" s="7">
        <v>4052.16</v>
      </c>
      <c r="H4" s="7">
        <v>3183.84</v>
      </c>
      <c r="I4" s="9">
        <v>4775.76</v>
      </c>
      <c r="J4" s="14"/>
      <c r="K4" s="14"/>
    </row>
    <row r="5" spans="1:11" ht="21.75" customHeight="1" x14ac:dyDescent="0.25">
      <c r="A5" s="17" t="s">
        <v>5</v>
      </c>
      <c r="B5" s="7">
        <v>2344.0300000000002</v>
      </c>
      <c r="C5" s="7">
        <v>879.01</v>
      </c>
      <c r="D5" s="7">
        <v>4688.0600000000004</v>
      </c>
      <c r="E5" s="7">
        <v>6446.09</v>
      </c>
      <c r="F5" s="7">
        <v>2344.0300000000002</v>
      </c>
      <c r="G5" s="7">
        <v>4395.0600000000004</v>
      </c>
      <c r="H5" s="7">
        <v>2930.04</v>
      </c>
      <c r="I5" s="9">
        <v>2344.0300000000002</v>
      </c>
      <c r="J5" s="14"/>
      <c r="K5" s="14"/>
    </row>
    <row r="6" spans="1:11" ht="21.75" customHeight="1" x14ac:dyDescent="0.25">
      <c r="A6" s="17" t="s">
        <v>6</v>
      </c>
      <c r="B6" s="7">
        <v>11</v>
      </c>
      <c r="C6" s="7">
        <v>12.64</v>
      </c>
      <c r="D6" s="7">
        <v>17</v>
      </c>
      <c r="E6" s="7">
        <v>22.34</v>
      </c>
      <c r="F6" s="7">
        <v>17</v>
      </c>
      <c r="G6" s="7">
        <v>12</v>
      </c>
      <c r="H6" s="7">
        <v>20.399999999999999</v>
      </c>
      <c r="I6" s="9">
        <v>14.7</v>
      </c>
      <c r="J6" s="14"/>
      <c r="K6" s="14"/>
    </row>
    <row r="7" spans="1:11" ht="21.75" customHeight="1" x14ac:dyDescent="0.25">
      <c r="A7" s="72"/>
      <c r="B7" s="73"/>
      <c r="C7" s="73"/>
      <c r="D7" s="73"/>
      <c r="E7" s="73"/>
      <c r="F7" s="73"/>
      <c r="G7" s="73"/>
      <c r="H7" s="73"/>
      <c r="I7" s="74"/>
      <c r="J7" s="14"/>
      <c r="K7" s="14"/>
    </row>
    <row r="8" spans="1:11" ht="21.75" customHeight="1" x14ac:dyDescent="0.25">
      <c r="A8" s="17" t="s">
        <v>3</v>
      </c>
      <c r="B8" s="12">
        <f t="shared" ref="B8:C11" si="0">IF(B3="","---",(MIN($B3:$I3)/B3)*$B16)</f>
        <v>44.961092416776829</v>
      </c>
      <c r="C8" s="12">
        <f t="shared" si="0"/>
        <v>44.966496394230774</v>
      </c>
      <c r="D8" s="12">
        <f t="shared" ref="D8:I8" si="1">IF(D3="","---",(MIN($B3:$I3)/D3)*$B16)</f>
        <v>48.93057902473987</v>
      </c>
      <c r="E8" s="12">
        <f t="shared" si="1"/>
        <v>55.552606414098065</v>
      </c>
      <c r="F8" s="12">
        <f t="shared" si="1"/>
        <v>60.468438108630131</v>
      </c>
      <c r="G8" s="12">
        <f t="shared" si="1"/>
        <v>49.28094868012014</v>
      </c>
      <c r="H8" s="12">
        <f t="shared" si="1"/>
        <v>75</v>
      </c>
      <c r="I8" s="13">
        <f t="shared" si="1"/>
        <v>58.656733617498084</v>
      </c>
      <c r="J8" s="14"/>
      <c r="K8" s="14"/>
    </row>
    <row r="9" spans="1:11" ht="21.75" customHeight="1" x14ac:dyDescent="0.25">
      <c r="A9" s="17" t="s">
        <v>4</v>
      </c>
      <c r="B9" s="12">
        <f t="shared" si="0"/>
        <v>0.38635735464093668</v>
      </c>
      <c r="C9" s="12">
        <f t="shared" si="0"/>
        <v>5</v>
      </c>
      <c r="D9" s="12">
        <f t="shared" ref="D9:I9" si="2">IF(D4="","---",(MIN($B4:$I4)/D4)*$B17)</f>
        <v>0.24285319434573169</v>
      </c>
      <c r="E9" s="12">
        <f t="shared" si="2"/>
        <v>0.24285319434573169</v>
      </c>
      <c r="F9" s="12">
        <f t="shared" si="2"/>
        <v>0.42499309010503039</v>
      </c>
      <c r="G9" s="12">
        <f t="shared" si="2"/>
        <v>0.30356649293216459</v>
      </c>
      <c r="H9" s="12">
        <f t="shared" si="2"/>
        <v>0.38635735464093668</v>
      </c>
      <c r="I9" s="13">
        <f t="shared" si="2"/>
        <v>0.25757156976062451</v>
      </c>
      <c r="J9" s="14"/>
      <c r="K9" s="14"/>
    </row>
    <row r="10" spans="1:11" ht="21.75" customHeight="1" x14ac:dyDescent="0.25">
      <c r="A10" s="17" t="s">
        <v>5</v>
      </c>
      <c r="B10" s="12">
        <f t="shared" si="0"/>
        <v>5.6249920009556194</v>
      </c>
      <c r="C10" s="12">
        <f t="shared" si="0"/>
        <v>15</v>
      </c>
      <c r="D10" s="12">
        <f t="shared" ref="D10:I10" si="3">IF(D5="","---",(MIN($B5:$I5)/D5)*$B18)</f>
        <v>2.8124960004778097</v>
      </c>
      <c r="E10" s="12">
        <f t="shared" si="3"/>
        <v>2.0454492568363145</v>
      </c>
      <c r="F10" s="12">
        <f t="shared" si="3"/>
        <v>5.6249920009556194</v>
      </c>
      <c r="G10" s="12">
        <f t="shared" si="3"/>
        <v>2.9999931741546186</v>
      </c>
      <c r="H10" s="12">
        <f t="shared" si="3"/>
        <v>4.4999897612319293</v>
      </c>
      <c r="I10" s="13">
        <f t="shared" si="3"/>
        <v>5.6249920009556194</v>
      </c>
      <c r="J10" s="14"/>
      <c r="K10" s="14"/>
    </row>
    <row r="11" spans="1:11" ht="21.75" customHeight="1" x14ac:dyDescent="0.25">
      <c r="A11" s="17" t="s">
        <v>6</v>
      </c>
      <c r="B11" s="12">
        <f t="shared" si="0"/>
        <v>5</v>
      </c>
      <c r="C11" s="12">
        <f t="shared" si="0"/>
        <v>4.3512658227848098</v>
      </c>
      <c r="D11" s="12">
        <f t="shared" ref="D11:I11" si="4">IF(D6="","---",(MIN($B6:$I6)/D6)*$B19)</f>
        <v>3.2352941176470589</v>
      </c>
      <c r="E11" s="12">
        <f t="shared" si="4"/>
        <v>2.4619516562220234</v>
      </c>
      <c r="F11" s="12">
        <f t="shared" si="4"/>
        <v>3.2352941176470589</v>
      </c>
      <c r="G11" s="12">
        <f t="shared" si="4"/>
        <v>4.583333333333333</v>
      </c>
      <c r="H11" s="12">
        <f t="shared" si="4"/>
        <v>2.6960784313725492</v>
      </c>
      <c r="I11" s="13">
        <f t="shared" si="4"/>
        <v>3.7414965986394559</v>
      </c>
      <c r="J11" s="14"/>
      <c r="K11" s="14"/>
    </row>
    <row r="12" spans="1:11" ht="21.75" customHeight="1" thickBot="1" x14ac:dyDescent="0.3">
      <c r="A12" s="24" t="s">
        <v>2</v>
      </c>
      <c r="B12" s="26">
        <f>SUM(B8:B11)</f>
        <v>55.972441772373386</v>
      </c>
      <c r="C12" s="26">
        <f>SUM(C8:C11)</f>
        <v>69.317762217015584</v>
      </c>
      <c r="D12" s="26">
        <f t="shared" ref="D12:I12" si="5">SUM(D8:D11)</f>
        <v>55.22122233721047</v>
      </c>
      <c r="E12" s="26">
        <f t="shared" si="5"/>
        <v>60.30286052150214</v>
      </c>
      <c r="F12" s="26">
        <f t="shared" si="5"/>
        <v>69.753717317337845</v>
      </c>
      <c r="G12" s="26">
        <f t="shared" si="5"/>
        <v>57.167841680540256</v>
      </c>
      <c r="H12" s="25">
        <f t="shared" si="5"/>
        <v>82.582425547245421</v>
      </c>
      <c r="I12" s="27">
        <f t="shared" si="5"/>
        <v>68.280793786853778</v>
      </c>
      <c r="J12" s="14"/>
      <c r="K12" s="14"/>
    </row>
    <row r="13" spans="1:11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</sheetData>
  <mergeCells count="2">
    <mergeCell ref="A1:I1"/>
    <mergeCell ref="A7:I7"/>
  </mergeCells>
  <pageMargins left="0.7" right="0.7" top="0.75" bottom="0.75" header="0.3" footer="0.3"/>
  <pageSetup paperSize="9" scale="5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Normal="100" workbookViewId="0">
      <selection activeCell="E13" sqref="E13"/>
    </sheetView>
  </sheetViews>
  <sheetFormatPr defaultRowHeight="15" x14ac:dyDescent="0.25"/>
  <cols>
    <col min="1" max="1" width="71.85546875" bestFit="1" customWidth="1"/>
    <col min="2" max="9" width="18.7109375" customWidth="1"/>
  </cols>
  <sheetData>
    <row r="1" spans="1:11" ht="21.75" customHeight="1" thickTop="1" thickBot="1" x14ac:dyDescent="0.3">
      <c r="A1" s="78" t="s">
        <v>37</v>
      </c>
      <c r="B1" s="79"/>
      <c r="C1" s="79"/>
      <c r="D1" s="79"/>
      <c r="E1" s="79"/>
      <c r="F1" s="79"/>
      <c r="G1" s="79"/>
      <c r="H1" s="79"/>
      <c r="I1" s="80"/>
    </row>
    <row r="2" spans="1:11" ht="21.75" customHeight="1" thickTop="1" x14ac:dyDescent="0.25">
      <c r="A2" s="28" t="s">
        <v>1</v>
      </c>
      <c r="B2" s="30" t="s">
        <v>13</v>
      </c>
      <c r="C2" s="30" t="s">
        <v>14</v>
      </c>
      <c r="D2" s="30" t="s">
        <v>20</v>
      </c>
      <c r="E2" s="30" t="s">
        <v>17</v>
      </c>
      <c r="F2" s="29" t="s">
        <v>18</v>
      </c>
      <c r="G2" s="30" t="s">
        <v>19</v>
      </c>
      <c r="H2" s="30" t="s">
        <v>21</v>
      </c>
      <c r="I2" s="32" t="s">
        <v>26</v>
      </c>
      <c r="J2" s="14"/>
      <c r="K2" s="14"/>
    </row>
    <row r="3" spans="1:11" ht="21.75" customHeight="1" x14ac:dyDescent="0.25">
      <c r="A3" s="17" t="s">
        <v>3</v>
      </c>
      <c r="B3" s="7">
        <v>216000</v>
      </c>
      <c r="C3" s="7">
        <v>212248.56</v>
      </c>
      <c r="D3" s="7">
        <v>242166.96</v>
      </c>
      <c r="E3" s="7">
        <v>190706.4</v>
      </c>
      <c r="F3" s="7">
        <v>157597.44</v>
      </c>
      <c r="G3" s="7">
        <v>220428</v>
      </c>
      <c r="H3" s="7">
        <v>174528</v>
      </c>
      <c r="I3" s="9">
        <v>204180.48000000001</v>
      </c>
      <c r="J3" s="14"/>
      <c r="K3" s="14"/>
    </row>
    <row r="4" spans="1:11" ht="21.75" customHeight="1" x14ac:dyDescent="0.25">
      <c r="A4" s="17" t="s">
        <v>4</v>
      </c>
      <c r="B4" s="7">
        <v>1701.97</v>
      </c>
      <c r="C4" s="7">
        <v>170.2</v>
      </c>
      <c r="D4" s="7">
        <v>3504.06</v>
      </c>
      <c r="E4" s="7">
        <v>3504.06</v>
      </c>
      <c r="F4" s="7">
        <v>1001.16</v>
      </c>
      <c r="G4" s="7">
        <v>2803.25</v>
      </c>
      <c r="H4" s="7">
        <v>2202.5500000000002</v>
      </c>
      <c r="I4" s="9">
        <v>3303.83</v>
      </c>
      <c r="J4" s="14"/>
      <c r="K4" s="14"/>
    </row>
    <row r="5" spans="1:11" ht="21.75" customHeight="1" x14ac:dyDescent="0.25">
      <c r="A5" s="17" t="s">
        <v>5</v>
      </c>
      <c r="B5" s="7">
        <v>668.74</v>
      </c>
      <c r="C5" s="7">
        <v>250.78</v>
      </c>
      <c r="D5" s="7">
        <v>2089.8000000000002</v>
      </c>
      <c r="E5" s="7">
        <v>1839.02</v>
      </c>
      <c r="F5" s="7">
        <v>919.51</v>
      </c>
      <c r="G5" s="7">
        <v>1253.8800000000001</v>
      </c>
      <c r="H5" s="7">
        <v>835.92</v>
      </c>
      <c r="I5" s="9">
        <v>668.74</v>
      </c>
      <c r="J5" s="14"/>
      <c r="K5" s="14"/>
    </row>
    <row r="6" spans="1:11" ht="21.75" customHeight="1" x14ac:dyDescent="0.25">
      <c r="A6" s="17" t="s">
        <v>6</v>
      </c>
      <c r="B6" s="7">
        <v>11</v>
      </c>
      <c r="C6" s="7">
        <v>12.64</v>
      </c>
      <c r="D6" s="7">
        <v>17</v>
      </c>
      <c r="E6" s="7">
        <v>22.34</v>
      </c>
      <c r="F6" s="7">
        <v>17</v>
      </c>
      <c r="G6" s="7">
        <v>12</v>
      </c>
      <c r="H6" s="7">
        <v>20.399999999999999</v>
      </c>
      <c r="I6" s="9">
        <v>14.7</v>
      </c>
      <c r="J6" s="14"/>
      <c r="K6" s="14"/>
    </row>
    <row r="7" spans="1:11" ht="21.75" customHeight="1" x14ac:dyDescent="0.25">
      <c r="A7" s="72"/>
      <c r="B7" s="73"/>
      <c r="C7" s="73"/>
      <c r="D7" s="73"/>
      <c r="E7" s="73"/>
      <c r="F7" s="73"/>
      <c r="G7" s="73"/>
      <c r="H7" s="73"/>
      <c r="I7" s="74"/>
      <c r="J7" s="14"/>
      <c r="K7" s="14"/>
    </row>
    <row r="8" spans="1:11" ht="21.75" customHeight="1" x14ac:dyDescent="0.25">
      <c r="A8" s="17" t="s">
        <v>3</v>
      </c>
      <c r="B8" s="12">
        <f t="shared" ref="B8:C11" si="0">IF(B3="","---",(MIN($B3:$I3)/B3)*$B16)</f>
        <v>54.721333333333334</v>
      </c>
      <c r="C8" s="12">
        <f t="shared" si="0"/>
        <v>55.6885191588579</v>
      </c>
      <c r="D8" s="12">
        <f t="shared" ref="D8:I11" si="1">IF(D3="","---",(MIN($B3:$I3)/D3)*$B16)</f>
        <v>48.808507981435625</v>
      </c>
      <c r="E8" s="12">
        <f t="shared" si="1"/>
        <v>61.979084078982147</v>
      </c>
      <c r="F8" s="12">
        <f t="shared" si="1"/>
        <v>75</v>
      </c>
      <c r="G8" s="12">
        <f t="shared" si="1"/>
        <v>53.622080679405521</v>
      </c>
      <c r="H8" s="12">
        <f t="shared" si="1"/>
        <v>67.724422442244219</v>
      </c>
      <c r="I8" s="13">
        <f t="shared" si="1"/>
        <v>57.8890205371248</v>
      </c>
      <c r="J8" s="14"/>
      <c r="K8" s="14"/>
    </row>
    <row r="9" spans="1:11" ht="21.75" customHeight="1" x14ac:dyDescent="0.25">
      <c r="A9" s="17" t="s">
        <v>4</v>
      </c>
      <c r="B9" s="12">
        <f t="shared" si="0"/>
        <v>0.5000088133163334</v>
      </c>
      <c r="C9" s="12">
        <f t="shared" si="0"/>
        <v>5</v>
      </c>
      <c r="D9" s="12">
        <f t="shared" si="1"/>
        <v>0.24286113822251901</v>
      </c>
      <c r="E9" s="12">
        <f t="shared" si="1"/>
        <v>0.24286113822251901</v>
      </c>
      <c r="F9" s="12">
        <f t="shared" si="1"/>
        <v>0.85001398377881654</v>
      </c>
      <c r="G9" s="12">
        <f t="shared" si="1"/>
        <v>0.30357620618924464</v>
      </c>
      <c r="H9" s="12">
        <f t="shared" si="1"/>
        <v>0.38637034346552857</v>
      </c>
      <c r="I9" s="13">
        <f t="shared" si="1"/>
        <v>0.25757983915637306</v>
      </c>
      <c r="J9" s="14"/>
      <c r="K9" s="14"/>
    </row>
    <row r="10" spans="1:11" ht="21.75" customHeight="1" x14ac:dyDescent="0.25">
      <c r="A10" s="17" t="s">
        <v>5</v>
      </c>
      <c r="B10" s="12">
        <f t="shared" si="0"/>
        <v>5.6250560756048689</v>
      </c>
      <c r="C10" s="12">
        <f t="shared" si="0"/>
        <v>15</v>
      </c>
      <c r="D10" s="12">
        <f t="shared" si="1"/>
        <v>1.8000287108814239</v>
      </c>
      <c r="E10" s="12">
        <f t="shared" si="1"/>
        <v>2.045491620537025</v>
      </c>
      <c r="F10" s="12">
        <f t="shared" si="1"/>
        <v>4.0909832410740501</v>
      </c>
      <c r="G10" s="12">
        <f t="shared" si="1"/>
        <v>3.0000478514690396</v>
      </c>
      <c r="H10" s="12">
        <f t="shared" si="1"/>
        <v>4.5000717772035603</v>
      </c>
      <c r="I10" s="13">
        <f t="shared" si="1"/>
        <v>5.6250560756048689</v>
      </c>
      <c r="J10" s="14"/>
      <c r="K10" s="14"/>
    </row>
    <row r="11" spans="1:11" ht="21.75" customHeight="1" x14ac:dyDescent="0.25">
      <c r="A11" s="17" t="s">
        <v>6</v>
      </c>
      <c r="B11" s="12">
        <f t="shared" si="0"/>
        <v>5</v>
      </c>
      <c r="C11" s="12">
        <f t="shared" si="0"/>
        <v>4.3512658227848098</v>
      </c>
      <c r="D11" s="12">
        <f t="shared" si="1"/>
        <v>3.2352941176470589</v>
      </c>
      <c r="E11" s="12">
        <f t="shared" si="1"/>
        <v>2.4619516562220234</v>
      </c>
      <c r="F11" s="12">
        <f t="shared" si="1"/>
        <v>3.2352941176470589</v>
      </c>
      <c r="G11" s="12">
        <f t="shared" si="1"/>
        <v>4.583333333333333</v>
      </c>
      <c r="H11" s="12">
        <f t="shared" si="1"/>
        <v>2.6960784313725492</v>
      </c>
      <c r="I11" s="13">
        <f t="shared" si="1"/>
        <v>3.7414965986394559</v>
      </c>
      <c r="J11" s="14"/>
      <c r="K11" s="14"/>
    </row>
    <row r="12" spans="1:11" ht="21.75" customHeight="1" thickBot="1" x14ac:dyDescent="0.3">
      <c r="A12" s="24" t="s">
        <v>2</v>
      </c>
      <c r="B12" s="26">
        <f>SUM(B8:B11)</f>
        <v>65.846398222254535</v>
      </c>
      <c r="C12" s="26">
        <f>SUM(C8:C11)</f>
        <v>80.039784981642711</v>
      </c>
      <c r="D12" s="26">
        <f t="shared" ref="D12:I12" si="2">SUM(D8:D11)</f>
        <v>54.086691948186619</v>
      </c>
      <c r="E12" s="26">
        <f t="shared" si="2"/>
        <v>66.729388493963711</v>
      </c>
      <c r="F12" s="25">
        <f t="shared" si="2"/>
        <v>83.176291342499937</v>
      </c>
      <c r="G12" s="26">
        <f t="shared" si="2"/>
        <v>61.509038070397139</v>
      </c>
      <c r="H12" s="26">
        <f t="shared" si="2"/>
        <v>75.306942994285862</v>
      </c>
      <c r="I12" s="27">
        <f t="shared" si="2"/>
        <v>67.513153050525489</v>
      </c>
      <c r="J12" s="14"/>
      <c r="K12" s="14"/>
    </row>
    <row r="13" spans="1:11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</sheetData>
  <mergeCells count="2">
    <mergeCell ref="A1:I1"/>
    <mergeCell ref="A7:I7"/>
  </mergeCells>
  <pageMargins left="0.7" right="0.7" top="0.75" bottom="0.75" header="0.3" footer="0.3"/>
  <pageSetup paperSize="9" scale="5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Normal="100" workbookViewId="0">
      <selection activeCell="E15" sqref="E15"/>
    </sheetView>
  </sheetViews>
  <sheetFormatPr defaultRowHeight="15" x14ac:dyDescent="0.25"/>
  <cols>
    <col min="1" max="1" width="71.85546875" bestFit="1" customWidth="1"/>
    <col min="2" max="10" width="15.7109375" customWidth="1"/>
    <col min="11" max="12" width="19.7109375" customWidth="1"/>
  </cols>
  <sheetData>
    <row r="1" spans="1:11" ht="21.75" customHeight="1" thickTop="1" thickBot="1" x14ac:dyDescent="0.3">
      <c r="A1" s="66" t="s">
        <v>38</v>
      </c>
      <c r="B1" s="67"/>
      <c r="C1" s="67"/>
      <c r="D1" s="67"/>
      <c r="E1" s="67"/>
      <c r="F1" s="67"/>
      <c r="G1" s="67"/>
      <c r="H1" s="67"/>
      <c r="I1" s="67"/>
      <c r="J1" s="68"/>
      <c r="K1" s="14"/>
    </row>
    <row r="2" spans="1:11" ht="27.75" customHeight="1" thickTop="1" x14ac:dyDescent="0.25">
      <c r="A2" s="35" t="s">
        <v>1</v>
      </c>
      <c r="B2" s="37" t="s">
        <v>24</v>
      </c>
      <c r="C2" s="36" t="s">
        <v>14</v>
      </c>
      <c r="D2" s="36" t="s">
        <v>15</v>
      </c>
      <c r="E2" s="36" t="s">
        <v>20</v>
      </c>
      <c r="F2" s="36" t="s">
        <v>17</v>
      </c>
      <c r="G2" s="36" t="s">
        <v>18</v>
      </c>
      <c r="H2" s="36" t="s">
        <v>25</v>
      </c>
      <c r="I2" s="36" t="s">
        <v>19</v>
      </c>
      <c r="J2" s="42" t="s">
        <v>21</v>
      </c>
      <c r="K2" s="14"/>
    </row>
    <row r="3" spans="1:11" ht="21.75" customHeight="1" x14ac:dyDescent="0.25">
      <c r="A3" s="17" t="s">
        <v>3</v>
      </c>
      <c r="B3" s="7">
        <v>143416.79999999999</v>
      </c>
      <c r="C3" s="7">
        <v>261933.24</v>
      </c>
      <c r="D3" s="7">
        <v>220519.67999999999</v>
      </c>
      <c r="E3" s="7">
        <v>302838.12</v>
      </c>
      <c r="F3" s="7">
        <v>287707.68</v>
      </c>
      <c r="G3" s="7">
        <v>195180.36</v>
      </c>
      <c r="H3" s="7">
        <v>228034.8</v>
      </c>
      <c r="I3" s="7">
        <v>243036</v>
      </c>
      <c r="J3" s="9">
        <v>198510.6</v>
      </c>
      <c r="K3" s="14"/>
    </row>
    <row r="4" spans="1:11" ht="21.75" customHeight="1" x14ac:dyDescent="0.25">
      <c r="A4" s="17" t="s">
        <v>4</v>
      </c>
      <c r="B4" s="7">
        <v>3740.26</v>
      </c>
      <c r="C4" s="7">
        <v>143.21</v>
      </c>
      <c r="D4" s="7">
        <v>2106</v>
      </c>
      <c r="E4" s="7">
        <v>2948.4</v>
      </c>
      <c r="F4" s="7">
        <v>2948.4</v>
      </c>
      <c r="G4" s="7">
        <v>421.2</v>
      </c>
      <c r="H4" s="7">
        <v>673.92</v>
      </c>
      <c r="I4" s="7">
        <v>2358.7199999999998</v>
      </c>
      <c r="J4" s="9">
        <v>1853.28</v>
      </c>
      <c r="K4" s="14"/>
    </row>
    <row r="5" spans="1:11" ht="21.75" customHeight="1" x14ac:dyDescent="0.25">
      <c r="A5" s="17" t="s">
        <v>5</v>
      </c>
      <c r="B5" s="7">
        <v>1551.31</v>
      </c>
      <c r="C5" s="7">
        <v>215.46</v>
      </c>
      <c r="D5" s="7">
        <v>861.84</v>
      </c>
      <c r="E5" s="7">
        <v>1795.5</v>
      </c>
      <c r="F5" s="7">
        <v>1580.04</v>
      </c>
      <c r="G5" s="7">
        <v>718.2</v>
      </c>
      <c r="H5" s="7">
        <v>179.55</v>
      </c>
      <c r="I5" s="7">
        <v>1580.04</v>
      </c>
      <c r="J5" s="9">
        <v>718.2</v>
      </c>
      <c r="K5" s="14"/>
    </row>
    <row r="6" spans="1:11" ht="21.75" customHeight="1" x14ac:dyDescent="0.25">
      <c r="A6" s="17" t="s">
        <v>6</v>
      </c>
      <c r="B6" s="7">
        <v>22.45</v>
      </c>
      <c r="C6" s="7">
        <v>12.64</v>
      </c>
      <c r="D6" s="7">
        <v>20</v>
      </c>
      <c r="E6" s="7">
        <v>17</v>
      </c>
      <c r="F6" s="7">
        <v>22.34</v>
      </c>
      <c r="G6" s="7">
        <v>17</v>
      </c>
      <c r="H6" s="7">
        <v>20</v>
      </c>
      <c r="I6" s="7">
        <v>12</v>
      </c>
      <c r="J6" s="9">
        <v>20.399999999999999</v>
      </c>
      <c r="K6" s="14"/>
    </row>
    <row r="7" spans="1:11" ht="21.75" customHeight="1" x14ac:dyDescent="0.25">
      <c r="A7" s="63"/>
      <c r="B7" s="64"/>
      <c r="C7" s="64"/>
      <c r="D7" s="64"/>
      <c r="E7" s="64"/>
      <c r="F7" s="64"/>
      <c r="G7" s="64"/>
      <c r="H7" s="64"/>
      <c r="I7" s="64"/>
      <c r="J7" s="65"/>
      <c r="K7" s="14"/>
    </row>
    <row r="8" spans="1:11" ht="21.75" customHeight="1" x14ac:dyDescent="0.25">
      <c r="A8" s="17" t="s">
        <v>3</v>
      </c>
      <c r="B8" s="12">
        <f>IF(B3="","---",(MIN($B3:$J3)/B3)*B16)</f>
        <v>75</v>
      </c>
      <c r="C8" s="12">
        <f>IF(C3="","---",(MIN($B3:$J3)/C3)*B16)</f>
        <v>41.064891191358527</v>
      </c>
      <c r="D8" s="12">
        <f>IF(D3="","---",(MIN($B3:$J3)/D3)*B16)</f>
        <v>48.776871071098959</v>
      </c>
      <c r="E8" s="12">
        <f>IF(E3="","---",(MIN($B3:$J3)/E3)*B16)</f>
        <v>35.518183774222344</v>
      </c>
      <c r="F8" s="12">
        <f>IF(F3="","---",(MIN($B3:$J3)/F3)*B16)</f>
        <v>37.386071862940881</v>
      </c>
      <c r="G8" s="12">
        <f>IF(G3="","---",(MIN($B3:$J3)/G3)*B16)</f>
        <v>55.109335795876184</v>
      </c>
      <c r="H8" s="12">
        <f>IF(H3="","---",(MIN($B3:$J3)/H3)*B16)</f>
        <v>47.169379410511027</v>
      </c>
      <c r="I8" s="12">
        <f>IF(I3="","---",(MIN($B3:$J3)/I3)*B16)</f>
        <v>44.257887720337727</v>
      </c>
      <c r="J8" s="13">
        <f>IF(J3="","---",(MIN($B3:$J3)/J3)*B16)</f>
        <v>54.184814312182823</v>
      </c>
      <c r="K8" s="14"/>
    </row>
    <row r="9" spans="1:11" ht="21.75" customHeight="1" x14ac:dyDescent="0.25">
      <c r="A9" s="17" t="s">
        <v>4</v>
      </c>
      <c r="B9" s="12">
        <f>IF(B4="","---",(MIN($B4:$J4)/B4)*B17)</f>
        <v>0.1914439103163951</v>
      </c>
      <c r="C9" s="12">
        <f>IF(C4="","---",(MIN($B4:$J4)/C4)*B17)</f>
        <v>5</v>
      </c>
      <c r="D9" s="12">
        <f>IF(D4="","---",(MIN($B4:$J4)/D4)*B17)</f>
        <v>0.3400047483380817</v>
      </c>
      <c r="E9" s="12">
        <f>IF(E4="","---",(MIN($B4:$J4)/E4)*B17)</f>
        <v>0.24286053452720119</v>
      </c>
      <c r="F9" s="12">
        <f>IF(F4="","---",(MIN($B4:$J4)/F4)*B17)</f>
        <v>0.24286053452720119</v>
      </c>
      <c r="G9" s="12">
        <f>IF(G4="","---",(MIN($B4:$J4)/G4)*B17)</f>
        <v>1.7000237416904085</v>
      </c>
      <c r="H9" s="12">
        <f>IF(H4="","---",(MIN($B4:$J4)/H4)*B17)</f>
        <v>1.0625148385565053</v>
      </c>
      <c r="I9" s="12">
        <f>IF(I4="","---",(MIN($B4:$J4)/I4)*B17)</f>
        <v>0.3035756681590015</v>
      </c>
      <c r="J9" s="13">
        <f>IF(J4="","---",(MIN($B4:$J4)/J4)*B17)</f>
        <v>0.38636903220236557</v>
      </c>
      <c r="K9" s="14"/>
    </row>
    <row r="10" spans="1:11" ht="21.75" customHeight="1" x14ac:dyDescent="0.25">
      <c r="A10" s="17" t="s">
        <v>5</v>
      </c>
      <c r="B10" s="12">
        <f>IF(B5="","---",(MIN($B5:$J5)/B5)*B18)</f>
        <v>1.7361133493627967</v>
      </c>
      <c r="C10" s="12">
        <f>IF(C5="","---",(MIN($B5:$J5)/C5)*B18)</f>
        <v>12.5</v>
      </c>
      <c r="D10" s="12">
        <f>IF(D5="","---",(MIN($B5:$J5)/D5)*B18)</f>
        <v>3.125</v>
      </c>
      <c r="E10" s="12">
        <f>IF(E5="","---",(MIN($B5:$J5)/E5)*B18)</f>
        <v>1.5</v>
      </c>
      <c r="F10" s="12">
        <f>IF(F5="","---",(MIN($B5:$J5)/F5)*B18)</f>
        <v>1.7045454545454546</v>
      </c>
      <c r="G10" s="12">
        <f>IF(G5="","---",(MIN($B5:$J5)/G5)*B18)</f>
        <v>3.75</v>
      </c>
      <c r="H10" s="12">
        <f>IF(H5="","---",(MIN($B5:$J5)/H5)*B18)</f>
        <v>15</v>
      </c>
      <c r="I10" s="12">
        <f>IF(I5="","---",(MIN($B5:$J5)/I5)*B18)</f>
        <v>1.7045454545454546</v>
      </c>
      <c r="J10" s="13">
        <f>IF(J5="","---",(MIN($B5:$J5)/J5)*B18)</f>
        <v>3.75</v>
      </c>
      <c r="K10" s="14"/>
    </row>
    <row r="11" spans="1:11" ht="21.75" customHeight="1" x14ac:dyDescent="0.25">
      <c r="A11" s="17" t="s">
        <v>6</v>
      </c>
      <c r="B11" s="12">
        <f>IF(B6="","---",(MIN($B6:$J6)/B6)*B19)</f>
        <v>2.6726057906458802</v>
      </c>
      <c r="C11" s="12">
        <f>IF(C6="","---",(MIN($B6:$J6)/C6)*B19)</f>
        <v>4.7468354430379742</v>
      </c>
      <c r="D11" s="12">
        <f>IF(D6="","---",(MIN($B6:$J6)/D6)*B19)</f>
        <v>3</v>
      </c>
      <c r="E11" s="12">
        <f>IF(E6="","---",(MIN($B6:$J6)/E6)*B19)</f>
        <v>3.5294117647058827</v>
      </c>
      <c r="F11" s="12">
        <f>IF(F6="","---",(MIN($B6:$J6)/F6)*B19)</f>
        <v>2.6857654431512983</v>
      </c>
      <c r="G11" s="12">
        <f>IF(G6="","---",(MIN($B6:$J6)/G6)*B19)</f>
        <v>3.5294117647058827</v>
      </c>
      <c r="H11" s="12">
        <f>IF(H6="","---",(MIN($B6:$J6)/H6)*B19)</f>
        <v>3</v>
      </c>
      <c r="I11" s="12">
        <f>IF(I6="","---",(MIN($B6:$J6)/I6)*B19)</f>
        <v>5</v>
      </c>
      <c r="J11" s="13">
        <f>IF(J6="","---",(MIN($B6:$J6)/J6)*B19)</f>
        <v>2.9411764705882355</v>
      </c>
      <c r="K11" s="14"/>
    </row>
    <row r="12" spans="1:11" ht="21.75" customHeight="1" thickBot="1" x14ac:dyDescent="0.3">
      <c r="A12" s="24" t="s">
        <v>2</v>
      </c>
      <c r="B12" s="25">
        <f>SUM(B8:B11)</f>
        <v>79.600163050325065</v>
      </c>
      <c r="C12" s="26">
        <f>SUM(C8:C11)</f>
        <v>63.3117266343965</v>
      </c>
      <c r="D12" s="26">
        <f>SUM(D8:D11)</f>
        <v>55.241875819437041</v>
      </c>
      <c r="E12" s="26">
        <f>SUM(E8:E11)</f>
        <v>40.790456073455431</v>
      </c>
      <c r="F12" s="26">
        <f t="shared" ref="F12:J12" si="0">SUM(F8:F11)</f>
        <v>42.019243295164834</v>
      </c>
      <c r="G12" s="26">
        <f t="shared" si="0"/>
        <v>64.088771302272477</v>
      </c>
      <c r="H12" s="26">
        <f t="shared" si="0"/>
        <v>66.231894249067523</v>
      </c>
      <c r="I12" s="26">
        <f t="shared" si="0"/>
        <v>51.266008843042179</v>
      </c>
      <c r="J12" s="27">
        <f t="shared" si="0"/>
        <v>61.262359814973422</v>
      </c>
      <c r="K12" s="14"/>
    </row>
    <row r="13" spans="1:11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  <c r="K20" s="14"/>
    </row>
    <row r="21" spans="1:11" ht="21.7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21.7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21.75" customHeight="1" x14ac:dyDescent="0.25"/>
    <row r="24" spans="1:11" ht="21.75" customHeight="1" x14ac:dyDescent="0.25"/>
    <row r="25" spans="1:11" ht="21.75" customHeight="1" x14ac:dyDescent="0.25"/>
  </sheetData>
  <mergeCells count="2">
    <mergeCell ref="A7:J7"/>
    <mergeCell ref="A1:J1"/>
  </mergeCells>
  <pageMargins left="0.7" right="0.7" top="0.75" bottom="0.75" header="0.3" footer="0.3"/>
  <pageSetup paperSize="9" scale="6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E15" sqref="E15"/>
    </sheetView>
  </sheetViews>
  <sheetFormatPr defaultRowHeight="15" x14ac:dyDescent="0.25"/>
  <cols>
    <col min="1" max="1" width="71.85546875" bestFit="1" customWidth="1"/>
    <col min="2" max="8" width="18.7109375" customWidth="1"/>
  </cols>
  <sheetData>
    <row r="1" spans="1:10" ht="21.75" customHeight="1" thickTop="1" thickBot="1" x14ac:dyDescent="0.3">
      <c r="A1" s="66" t="s">
        <v>39</v>
      </c>
      <c r="B1" s="67"/>
      <c r="C1" s="67"/>
      <c r="D1" s="67"/>
      <c r="E1" s="67"/>
      <c r="F1" s="67"/>
      <c r="G1" s="67"/>
      <c r="H1" s="68"/>
      <c r="I1" s="14"/>
      <c r="J1" s="14"/>
    </row>
    <row r="2" spans="1:10" ht="27.75" customHeight="1" thickTop="1" x14ac:dyDescent="0.25">
      <c r="A2" s="35" t="s">
        <v>1</v>
      </c>
      <c r="B2" s="36" t="s">
        <v>14</v>
      </c>
      <c r="C2" s="59" t="s">
        <v>15</v>
      </c>
      <c r="D2" s="36" t="s">
        <v>20</v>
      </c>
      <c r="E2" s="36" t="s">
        <v>17</v>
      </c>
      <c r="F2" s="36" t="s">
        <v>18</v>
      </c>
      <c r="G2" s="36" t="s">
        <v>25</v>
      </c>
      <c r="H2" s="42" t="s">
        <v>19</v>
      </c>
      <c r="I2" s="14"/>
      <c r="J2" s="14"/>
    </row>
    <row r="3" spans="1:10" ht="21.75" customHeight="1" x14ac:dyDescent="0.25">
      <c r="A3" s="17" t="s">
        <v>3</v>
      </c>
      <c r="B3" s="7">
        <v>251112.36</v>
      </c>
      <c r="C3" s="7">
        <v>173664</v>
      </c>
      <c r="D3" s="7">
        <v>281397.59999999998</v>
      </c>
      <c r="E3" s="7">
        <v>298027.8</v>
      </c>
      <c r="F3" s="7">
        <v>195605.52</v>
      </c>
      <c r="G3" s="7">
        <v>246585.72</v>
      </c>
      <c r="H3" s="9">
        <v>283212</v>
      </c>
      <c r="I3" s="14"/>
      <c r="J3" s="14"/>
    </row>
    <row r="4" spans="1:10" ht="21.75" customHeight="1" x14ac:dyDescent="0.25">
      <c r="A4" s="17" t="s">
        <v>4</v>
      </c>
      <c r="B4" s="7">
        <v>274.48</v>
      </c>
      <c r="C4" s="7">
        <v>4036.5</v>
      </c>
      <c r="D4" s="7">
        <v>5651.1</v>
      </c>
      <c r="E4" s="7">
        <v>5651.1</v>
      </c>
      <c r="F4" s="7">
        <v>807.3</v>
      </c>
      <c r="G4" s="7">
        <v>1291.68</v>
      </c>
      <c r="H4" s="9">
        <v>4520.88</v>
      </c>
      <c r="I4" s="14"/>
      <c r="J4" s="14"/>
    </row>
    <row r="5" spans="1:10" ht="21.75" customHeight="1" x14ac:dyDescent="0.25">
      <c r="A5" s="17" t="s">
        <v>5</v>
      </c>
      <c r="B5" s="7">
        <v>1194.9100000000001</v>
      </c>
      <c r="C5" s="7">
        <v>4779.6499999999996</v>
      </c>
      <c r="D5" s="7">
        <v>6372.86</v>
      </c>
      <c r="E5" s="7">
        <v>8762.69</v>
      </c>
      <c r="F5" s="7">
        <v>2150.84</v>
      </c>
      <c r="G5" s="7">
        <v>995.76</v>
      </c>
      <c r="H5" s="9">
        <v>7169.47</v>
      </c>
      <c r="I5" s="14"/>
      <c r="J5" s="14"/>
    </row>
    <row r="6" spans="1:10" ht="21.75" customHeight="1" x14ac:dyDescent="0.25">
      <c r="A6" s="17" t="s">
        <v>6</v>
      </c>
      <c r="B6" s="7">
        <v>12.64</v>
      </c>
      <c r="C6" s="7">
        <v>20</v>
      </c>
      <c r="D6" s="7">
        <v>17</v>
      </c>
      <c r="E6" s="7">
        <v>22.34</v>
      </c>
      <c r="F6" s="7">
        <v>17</v>
      </c>
      <c r="G6" s="7">
        <v>20</v>
      </c>
      <c r="H6" s="9">
        <v>12</v>
      </c>
      <c r="I6" s="14"/>
      <c r="J6" s="14"/>
    </row>
    <row r="7" spans="1:10" ht="21.75" customHeight="1" x14ac:dyDescent="0.25">
      <c r="A7" s="72"/>
      <c r="B7" s="73"/>
      <c r="C7" s="73"/>
      <c r="D7" s="73"/>
      <c r="E7" s="73"/>
      <c r="F7" s="73"/>
      <c r="G7" s="73"/>
      <c r="H7" s="74"/>
      <c r="I7" s="14"/>
      <c r="J7" s="14"/>
    </row>
    <row r="8" spans="1:10" ht="21.75" customHeight="1" x14ac:dyDescent="0.25">
      <c r="A8" s="17" t="s">
        <v>3</v>
      </c>
      <c r="B8" s="12">
        <f>IF(B3="","---",(MIN($B3:$H3)/B3)*B16)</f>
        <v>51.868414601336234</v>
      </c>
      <c r="C8" s="12">
        <f>IF(C3="","---",(MIN($B3:$H3)/C3)*B16)</f>
        <v>75</v>
      </c>
      <c r="D8" s="12">
        <f>IF(D3="","---",(MIN($B3:$H3)/D3)*B16)</f>
        <v>46.286109049970577</v>
      </c>
      <c r="E8" s="12">
        <f>IF(E3="","---",(MIN($B3:$H3)/E3)*B16)</f>
        <v>43.703305530557891</v>
      </c>
      <c r="F8" s="12">
        <f>IF(F3="","---",(MIN($B3:$H3)/F3)*B16)</f>
        <v>66.587077910684741</v>
      </c>
      <c r="G8" s="12">
        <f>IF(G3="","---",(MIN($B3:$H3)/G3)*B16)</f>
        <v>52.820576957984422</v>
      </c>
      <c r="H8" s="13">
        <f>IF(H3="","---",(MIN($B3:$H3)/H3)*B16)</f>
        <v>45.989576712851147</v>
      </c>
      <c r="I8" s="14"/>
      <c r="J8" s="14"/>
    </row>
    <row r="9" spans="1:10" ht="21.75" customHeight="1" x14ac:dyDescent="0.25">
      <c r="A9" s="17" t="s">
        <v>4</v>
      </c>
      <c r="B9" s="12">
        <f>IF(B4="","---",(MIN($B4:$H4)/B4)*B17)</f>
        <v>5</v>
      </c>
      <c r="C9" s="12">
        <f>IF(C4="","---",(MIN($B4:$H4)/C4)*B17)</f>
        <v>0.33999752260621829</v>
      </c>
      <c r="D9" s="12">
        <f>IF(D4="","---",(MIN($B4:$H4)/D4)*B17)</f>
        <v>0.24285537329015588</v>
      </c>
      <c r="E9" s="12">
        <f>IF(E4="","---",(MIN($B4:$H4)/E4)*B17)</f>
        <v>0.24285537329015588</v>
      </c>
      <c r="F9" s="12">
        <f>IF(F4="","---",(MIN($B4:$H4)/F4)*B17)</f>
        <v>1.6999876130310914</v>
      </c>
      <c r="G9" s="12">
        <f>IF(G4="","---",(MIN($B4:$H4)/G4)*B17)</f>
        <v>1.062492258144432</v>
      </c>
      <c r="H9" s="13">
        <f>IF(H4="","---",(MIN($B4:$H4)/H4)*B17)</f>
        <v>0.30356921661269487</v>
      </c>
      <c r="I9" s="14"/>
      <c r="J9" s="14"/>
    </row>
    <row r="10" spans="1:10" ht="21.75" customHeight="1" x14ac:dyDescent="0.25">
      <c r="A10" s="17" t="s">
        <v>5</v>
      </c>
      <c r="B10" s="12">
        <f>IF(B5="","---",(MIN($B5:$H5)/B5)*B18)</f>
        <v>12.500020922077812</v>
      </c>
      <c r="C10" s="12">
        <f>IF(C5="","---",(MIN($B5:$H5)/C5)*B18)</f>
        <v>3.1249986923728725</v>
      </c>
      <c r="D10" s="12">
        <f>IF(D5="","---",(MIN($B5:$H5)/D5)*B18)</f>
        <v>2.3437514710820575</v>
      </c>
      <c r="E10" s="12">
        <f>IF(E5="","---",(MIN($B5:$H5)/E5)*B18)</f>
        <v>1.7045450654992929</v>
      </c>
      <c r="F10" s="12">
        <f>IF(F5="","---",(MIN($B5:$H5)/F5)*B18)</f>
        <v>6.9444496103847788</v>
      </c>
      <c r="G10" s="12">
        <f>IF(G5="","---",(MIN($B5:$H5)/G5)*B18)</f>
        <v>15</v>
      </c>
      <c r="H10" s="13">
        <f>IF(H5="","---",(MIN($B5:$H5)/H5)*B18)</f>
        <v>2.0833339145013507</v>
      </c>
      <c r="I10" s="14"/>
      <c r="J10" s="14"/>
    </row>
    <row r="11" spans="1:10" ht="21.75" customHeight="1" x14ac:dyDescent="0.25">
      <c r="A11" s="17" t="s">
        <v>6</v>
      </c>
      <c r="B11" s="12">
        <f>IF(B6="","---",(MIN($B6:$H6)/B6)*B19)</f>
        <v>4.7468354430379742</v>
      </c>
      <c r="C11" s="12">
        <f>IF(C6="","---",(MIN($B6:$H6)/C6)*B19)</f>
        <v>3</v>
      </c>
      <c r="D11" s="12">
        <f>IF(D6="","---",(MIN($B6:$H6)/D6)*B19)</f>
        <v>3.5294117647058827</v>
      </c>
      <c r="E11" s="12">
        <f>IF(E6="","---",(MIN($B6:$H6)/E6)*B19)</f>
        <v>2.6857654431512983</v>
      </c>
      <c r="F11" s="12">
        <f>IF(F6="","---",(MIN($B6:$H6)/F6)*B19)</f>
        <v>3.5294117647058827</v>
      </c>
      <c r="G11" s="12">
        <f>IF(G6="","---",(MIN($B6:$H6)/G6)*B19)</f>
        <v>3</v>
      </c>
      <c r="H11" s="13">
        <f>IF(H6="","---",(MIN($B6:$H6)/H6)*B19)</f>
        <v>5</v>
      </c>
      <c r="I11" s="14"/>
      <c r="J11" s="14"/>
    </row>
    <row r="12" spans="1:10" ht="21.75" customHeight="1" thickBot="1" x14ac:dyDescent="0.3">
      <c r="A12" s="24" t="s">
        <v>2</v>
      </c>
      <c r="B12" s="26">
        <f>SUM(B8:B11)</f>
        <v>74.11527096645203</v>
      </c>
      <c r="C12" s="25">
        <f>SUM(C8:C11)</f>
        <v>81.464996214979095</v>
      </c>
      <c r="D12" s="26">
        <f>SUM(D8:D11)</f>
        <v>52.402127659048674</v>
      </c>
      <c r="E12" s="26">
        <f>SUM(E8:E11)</f>
        <v>48.336471412498639</v>
      </c>
      <c r="F12" s="26">
        <f t="shared" ref="F12:H12" si="0">SUM(F8:F11)</f>
        <v>78.760926898806503</v>
      </c>
      <c r="G12" s="26">
        <f t="shared" si="0"/>
        <v>71.88306921612886</v>
      </c>
      <c r="H12" s="27">
        <f t="shared" si="0"/>
        <v>53.376479843965193</v>
      </c>
      <c r="I12" s="14"/>
      <c r="J12" s="14"/>
    </row>
    <row r="13" spans="1:10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</row>
    <row r="15" spans="1:10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</row>
    <row r="16" spans="1:10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</row>
    <row r="17" spans="1:10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</row>
    <row r="18" spans="1:10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</row>
    <row r="19" spans="1:10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</row>
    <row r="20" spans="1:10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</row>
  </sheetData>
  <mergeCells count="2">
    <mergeCell ref="A1:H1"/>
    <mergeCell ref="A7:H7"/>
  </mergeCells>
  <pageMargins left="0.7" right="0.7" top="0.75" bottom="0.75" header="0.3" footer="0.3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E16" sqref="E16"/>
    </sheetView>
  </sheetViews>
  <sheetFormatPr defaultRowHeight="15" x14ac:dyDescent="0.25"/>
  <cols>
    <col min="1" max="1" width="71.85546875" bestFit="1" customWidth="1"/>
    <col min="2" max="8" width="18.7109375" customWidth="1"/>
  </cols>
  <sheetData>
    <row r="1" spans="1:8" ht="21.75" customHeight="1" thickTop="1" thickBot="1" x14ac:dyDescent="0.3">
      <c r="A1" s="66" t="s">
        <v>40</v>
      </c>
      <c r="B1" s="67"/>
      <c r="C1" s="67"/>
      <c r="D1" s="67"/>
      <c r="E1" s="67"/>
      <c r="F1" s="67"/>
      <c r="G1" s="67"/>
      <c r="H1" s="68"/>
    </row>
    <row r="2" spans="1:8" ht="21.75" customHeight="1" thickTop="1" x14ac:dyDescent="0.25">
      <c r="A2" s="35" t="s">
        <v>1</v>
      </c>
      <c r="B2" s="37" t="s">
        <v>14</v>
      </c>
      <c r="C2" s="60" t="s">
        <v>15</v>
      </c>
      <c r="D2" s="36" t="s">
        <v>20</v>
      </c>
      <c r="E2" s="36" t="s">
        <v>17</v>
      </c>
      <c r="F2" s="36" t="s">
        <v>18</v>
      </c>
      <c r="G2" s="36" t="s">
        <v>25</v>
      </c>
      <c r="H2" s="42" t="s">
        <v>19</v>
      </c>
    </row>
    <row r="3" spans="1:8" ht="21.75" customHeight="1" x14ac:dyDescent="0.25">
      <c r="A3" s="17" t="s">
        <v>3</v>
      </c>
      <c r="B3" s="7">
        <v>169898.76</v>
      </c>
      <c r="C3" s="7">
        <v>175716</v>
      </c>
      <c r="D3" s="7">
        <v>257077.8</v>
      </c>
      <c r="E3" s="7">
        <v>243673.92</v>
      </c>
      <c r="F3" s="7">
        <v>201288.12</v>
      </c>
      <c r="G3" s="7">
        <v>279978.71999999997</v>
      </c>
      <c r="H3" s="9">
        <v>232560</v>
      </c>
    </row>
    <row r="4" spans="1:8" ht="21.75" customHeight="1" x14ac:dyDescent="0.25">
      <c r="A4" s="17" t="s">
        <v>4</v>
      </c>
      <c r="B4" s="7">
        <v>156.43</v>
      </c>
      <c r="C4" s="7">
        <v>2300.4</v>
      </c>
      <c r="D4" s="7">
        <v>3220.56</v>
      </c>
      <c r="E4" s="7">
        <v>3220.56</v>
      </c>
      <c r="F4" s="7">
        <v>460.08</v>
      </c>
      <c r="G4" s="7">
        <v>736.13</v>
      </c>
      <c r="H4" s="9">
        <v>2576.4499999999998</v>
      </c>
    </row>
    <row r="5" spans="1:8" ht="21.75" customHeight="1" x14ac:dyDescent="0.25">
      <c r="A5" s="17" t="s">
        <v>5</v>
      </c>
      <c r="B5" s="7">
        <v>550.79999999999995</v>
      </c>
      <c r="C5" s="7">
        <v>2203.1999999999998</v>
      </c>
      <c r="D5" s="7">
        <v>3672</v>
      </c>
      <c r="E5" s="7">
        <v>4039.2</v>
      </c>
      <c r="F5" s="7">
        <v>1009.8</v>
      </c>
      <c r="G5" s="7">
        <v>459</v>
      </c>
      <c r="H5" s="9">
        <v>3304.8</v>
      </c>
    </row>
    <row r="6" spans="1:8" ht="21.75" customHeight="1" x14ac:dyDescent="0.25">
      <c r="A6" s="17" t="s">
        <v>6</v>
      </c>
      <c r="B6" s="7">
        <v>12.64</v>
      </c>
      <c r="C6" s="7">
        <v>20</v>
      </c>
      <c r="D6" s="7">
        <v>17</v>
      </c>
      <c r="E6" s="7">
        <v>22.34</v>
      </c>
      <c r="F6" s="7">
        <v>17</v>
      </c>
      <c r="G6" s="7">
        <v>20</v>
      </c>
      <c r="H6" s="9">
        <v>12</v>
      </c>
    </row>
    <row r="7" spans="1:8" ht="21.75" customHeight="1" x14ac:dyDescent="0.25">
      <c r="A7" s="72"/>
      <c r="B7" s="73"/>
      <c r="C7" s="73"/>
      <c r="D7" s="73"/>
      <c r="E7" s="73"/>
      <c r="F7" s="73"/>
      <c r="G7" s="73"/>
      <c r="H7" s="74"/>
    </row>
    <row r="8" spans="1:8" ht="21.75" customHeight="1" x14ac:dyDescent="0.25">
      <c r="A8" s="17" t="s">
        <v>3</v>
      </c>
      <c r="B8" s="12">
        <f>IF(B3="","---",(MIN($B3:$H3)/B3)*B16)</f>
        <v>75</v>
      </c>
      <c r="C8" s="12">
        <f>IF(C3="","---",(MIN($B3:$H3)/C3)*B16)</f>
        <v>72.51705593116165</v>
      </c>
      <c r="D8" s="12">
        <f>IF(D3="","---",(MIN($B3:$H3)/D3)*B16)</f>
        <v>49.566345285357201</v>
      </c>
      <c r="E8" s="12">
        <f>IF(E3="","---",(MIN($B3:$H3)/E3)*B16)</f>
        <v>52.292863347870792</v>
      </c>
      <c r="F8" s="12">
        <f>IF(F3="","---",(MIN($B3:$H3)/F3)*B16)</f>
        <v>63.304317214547986</v>
      </c>
      <c r="G8" s="12">
        <f>IF(G3="","---",(MIN($B3:$H3)/G3)*B16)</f>
        <v>45.512055344777643</v>
      </c>
      <c r="H8" s="13">
        <f>IF(H3="","---",(MIN($B3:$H3)/H3)*B16)</f>
        <v>54.791911764705887</v>
      </c>
    </row>
    <row r="9" spans="1:8" ht="21.75" customHeight="1" x14ac:dyDescent="0.25">
      <c r="A9" s="17" t="s">
        <v>4</v>
      </c>
      <c r="B9" s="12">
        <f>IF(B4="","---",(MIN($B4:$H4)/B4)*B17)</f>
        <v>5</v>
      </c>
      <c r="C9" s="12">
        <f>IF(C4="","---",(MIN($B4:$H4)/C4)*B17)</f>
        <v>0.34000608589810466</v>
      </c>
      <c r="D9" s="12">
        <f>IF(D4="","---",(MIN($B4:$H4)/D4)*B17)</f>
        <v>0.24286148992721762</v>
      </c>
      <c r="E9" s="12">
        <f>IF(E4="","---",(MIN($B4:$H4)/E4)*B17)</f>
        <v>0.24286148992721762</v>
      </c>
      <c r="F9" s="12">
        <f>IF(F4="","---",(MIN($B4:$H4)/F4)*B17)</f>
        <v>1.7000304294905235</v>
      </c>
      <c r="G9" s="12">
        <f>IF(G4="","---",(MIN($B4:$H4)/G4)*B17)</f>
        <v>1.0625161316615273</v>
      </c>
      <c r="H9" s="13">
        <f>IF(H4="","---",(MIN($B4:$H4)/H4)*B17)</f>
        <v>0.30357662675386676</v>
      </c>
    </row>
    <row r="10" spans="1:8" ht="21.75" customHeight="1" x14ac:dyDescent="0.25">
      <c r="A10" s="17" t="s">
        <v>5</v>
      </c>
      <c r="B10" s="12">
        <f>IF(B5="","---",(MIN($B5:$H5)/B5)*B18)</f>
        <v>12.5</v>
      </c>
      <c r="C10" s="12">
        <f>IF(C5="","---",(MIN($B5:$H5)/C5)*B18)</f>
        <v>3.125</v>
      </c>
      <c r="D10" s="12">
        <f>IF(D5="","---",(MIN($B5:$H5)/D5)*B18)</f>
        <v>1.875</v>
      </c>
      <c r="E10" s="12">
        <f>IF(E5="","---",(MIN($B5:$H5)/E5)*B18)</f>
        <v>1.7045454545454546</v>
      </c>
      <c r="F10" s="12">
        <f>IF(F5="","---",(MIN($B5:$H5)/F5)*B18)</f>
        <v>6.8181818181818183</v>
      </c>
      <c r="G10" s="12">
        <f>IF(G5="","---",(MIN($B5:$H5)/G5)*B18)</f>
        <v>15</v>
      </c>
      <c r="H10" s="13">
        <f>IF(H5="","---",(MIN($B5:$H5)/H5)*B18)</f>
        <v>2.0833333333333335</v>
      </c>
    </row>
    <row r="11" spans="1:8" ht="21.75" customHeight="1" x14ac:dyDescent="0.25">
      <c r="A11" s="17" t="s">
        <v>6</v>
      </c>
      <c r="B11" s="12">
        <f>IF(B6="","---",(MIN($B6:$H6)/B6)*B19)</f>
        <v>4.7468354430379742</v>
      </c>
      <c r="C11" s="12">
        <f>IF(C6="","---",(MIN($B6:$H6)/C6)*B19)</f>
        <v>3</v>
      </c>
      <c r="D11" s="12">
        <f>IF(D6="","---",(MIN($B6:$H6)/D6)*B19)</f>
        <v>3.5294117647058827</v>
      </c>
      <c r="E11" s="12">
        <f>IF(E6="","---",(MIN($B6:$H6)/E6)*B19)</f>
        <v>2.6857654431512983</v>
      </c>
      <c r="F11" s="12">
        <f>IF(F6="","---",(MIN($B6:$H6)/F6)*B19)</f>
        <v>3.5294117647058827</v>
      </c>
      <c r="G11" s="12">
        <f>IF(G6="","---",(MIN($B6:$H6)/G6)*B19)</f>
        <v>3</v>
      </c>
      <c r="H11" s="13">
        <f>IF(H6="","---",(MIN($B6:$H6)/H6)*B19)</f>
        <v>5</v>
      </c>
    </row>
    <row r="12" spans="1:8" ht="21.75" customHeight="1" thickBot="1" x14ac:dyDescent="0.3">
      <c r="A12" s="24" t="s">
        <v>2</v>
      </c>
      <c r="B12" s="25">
        <f>SUM(B8:B11)</f>
        <v>97.24683544303798</v>
      </c>
      <c r="C12" s="26">
        <f>SUM(C8:C11)</f>
        <v>78.982062017059761</v>
      </c>
      <c r="D12" s="26">
        <f>SUM(D8:D11)</f>
        <v>55.2136185399903</v>
      </c>
      <c r="E12" s="26">
        <f>SUM(E8:E11)</f>
        <v>56.926035735494757</v>
      </c>
      <c r="F12" s="26">
        <f t="shared" ref="F12:H12" si="0">SUM(F8:F11)</f>
        <v>75.351941226926201</v>
      </c>
      <c r="G12" s="26">
        <f t="shared" si="0"/>
        <v>64.574571476439161</v>
      </c>
      <c r="H12" s="27">
        <f t="shared" si="0"/>
        <v>62.178821724793089</v>
      </c>
    </row>
    <row r="13" spans="1:8" ht="21.75" customHeight="1" thickTop="1" x14ac:dyDescent="0.25">
      <c r="A13" s="14"/>
      <c r="B13" s="14"/>
      <c r="C13" s="14"/>
      <c r="D13" s="14"/>
      <c r="E13" s="14"/>
      <c r="F13" s="14"/>
      <c r="G13" s="14"/>
      <c r="H13" s="14"/>
    </row>
    <row r="14" spans="1:8" ht="21.75" customHeight="1" thickBot="1" x14ac:dyDescent="0.3">
      <c r="A14" s="14"/>
      <c r="B14" s="6"/>
      <c r="C14" s="14"/>
      <c r="D14" s="14"/>
      <c r="E14" s="14"/>
      <c r="F14" s="14"/>
      <c r="G14" s="14"/>
      <c r="H14" s="14"/>
    </row>
    <row r="15" spans="1:8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</row>
    <row r="16" spans="1:8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</row>
    <row r="17" spans="1:8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</row>
    <row r="18" spans="1:8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</row>
    <row r="19" spans="1:8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</row>
    <row r="20" spans="1:8" ht="21.75" customHeight="1" thickTop="1" x14ac:dyDescent="0.25">
      <c r="A20" s="41"/>
      <c r="B20" s="34"/>
      <c r="C20" s="41"/>
      <c r="D20" s="14"/>
      <c r="E20" s="14"/>
      <c r="F20" s="14"/>
      <c r="G20" s="14"/>
      <c r="H20" s="14"/>
    </row>
  </sheetData>
  <mergeCells count="2">
    <mergeCell ref="A1:H1"/>
    <mergeCell ref="A7:H7"/>
  </mergeCells>
  <pageMargins left="0.7" right="0.7" top="0.75" bottom="0.75" header="0.3" footer="0.3"/>
  <pageSetup paperSize="9" scale="6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>
      <selection activeCell="E14" sqref="E14"/>
    </sheetView>
  </sheetViews>
  <sheetFormatPr defaultRowHeight="15" x14ac:dyDescent="0.25"/>
  <cols>
    <col min="1" max="1" width="71.85546875" bestFit="1" customWidth="1"/>
    <col min="2" max="3" width="12.7109375" customWidth="1"/>
    <col min="4" max="4" width="14.85546875" customWidth="1"/>
    <col min="5" max="5" width="14.28515625" customWidth="1"/>
    <col min="6" max="6" width="12.7109375" customWidth="1"/>
    <col min="7" max="7" width="14.85546875" customWidth="1"/>
  </cols>
  <sheetData>
    <row r="1" spans="1:9" ht="21.75" customHeight="1" thickTop="1" thickBot="1" x14ac:dyDescent="0.3">
      <c r="A1" s="66" t="s">
        <v>41</v>
      </c>
      <c r="B1" s="67"/>
      <c r="C1" s="67"/>
      <c r="D1" s="67"/>
      <c r="E1" s="67"/>
      <c r="F1" s="67"/>
      <c r="G1" s="68"/>
      <c r="H1" s="14"/>
      <c r="I1" s="14"/>
    </row>
    <row r="2" spans="1:9" ht="21.75" customHeight="1" thickTop="1" x14ac:dyDescent="0.25">
      <c r="A2" s="35" t="s">
        <v>1</v>
      </c>
      <c r="B2" s="30" t="s">
        <v>28</v>
      </c>
      <c r="C2" s="36" t="s">
        <v>14</v>
      </c>
      <c r="D2" s="36" t="s">
        <v>20</v>
      </c>
      <c r="E2" s="37" t="s">
        <v>25</v>
      </c>
      <c r="F2" s="36" t="s">
        <v>19</v>
      </c>
      <c r="G2" s="42" t="s">
        <v>21</v>
      </c>
      <c r="H2" s="14"/>
      <c r="I2" s="14"/>
    </row>
    <row r="3" spans="1:9" ht="21.75" customHeight="1" x14ac:dyDescent="0.25">
      <c r="A3" s="17" t="s">
        <v>3</v>
      </c>
      <c r="B3" s="7">
        <v>119541.6</v>
      </c>
      <c r="C3" s="7">
        <v>142679.4</v>
      </c>
      <c r="D3" s="7">
        <v>144465.48000000001</v>
      </c>
      <c r="E3" s="7">
        <v>101619.96</v>
      </c>
      <c r="F3" s="7">
        <v>145800</v>
      </c>
      <c r="G3" s="9">
        <v>145525.79999999999</v>
      </c>
      <c r="H3" s="14"/>
      <c r="I3" s="14"/>
    </row>
    <row r="4" spans="1:9" ht="21.75" customHeight="1" x14ac:dyDescent="0.25">
      <c r="A4" s="17" t="s">
        <v>4</v>
      </c>
      <c r="B4" s="7">
        <v>108</v>
      </c>
      <c r="C4" s="7">
        <v>36.72</v>
      </c>
      <c r="D4" s="7">
        <v>1080</v>
      </c>
      <c r="E4" s="7">
        <v>172.8</v>
      </c>
      <c r="F4" s="7">
        <v>604.79999999999995</v>
      </c>
      <c r="G4" s="9">
        <v>475.2</v>
      </c>
      <c r="H4" s="14"/>
      <c r="I4" s="14"/>
    </row>
    <row r="5" spans="1:9" ht="21.75" customHeight="1" x14ac:dyDescent="0.25">
      <c r="A5" s="17" t="s">
        <v>5</v>
      </c>
      <c r="B5" s="7">
        <v>429.3</v>
      </c>
      <c r="C5" s="7">
        <v>257.58</v>
      </c>
      <c r="D5" s="7">
        <v>2146.5</v>
      </c>
      <c r="E5" s="7">
        <v>257.58</v>
      </c>
      <c r="F5" s="7">
        <v>1545.48</v>
      </c>
      <c r="G5" s="9">
        <v>858.6</v>
      </c>
      <c r="H5" s="14"/>
      <c r="I5" s="14"/>
    </row>
    <row r="6" spans="1:9" ht="21.75" customHeight="1" x14ac:dyDescent="0.25">
      <c r="A6" s="17" t="s">
        <v>6</v>
      </c>
      <c r="B6" s="7">
        <v>9</v>
      </c>
      <c r="C6" s="7">
        <v>12.64</v>
      </c>
      <c r="D6" s="7">
        <v>17</v>
      </c>
      <c r="E6" s="7">
        <v>20</v>
      </c>
      <c r="F6" s="7">
        <v>12</v>
      </c>
      <c r="G6" s="9">
        <v>20.399999999999999</v>
      </c>
      <c r="H6" s="14"/>
      <c r="I6" s="14"/>
    </row>
    <row r="7" spans="1:9" ht="21.75" customHeight="1" x14ac:dyDescent="0.25">
      <c r="A7" s="72"/>
      <c r="B7" s="73"/>
      <c r="C7" s="73"/>
      <c r="D7" s="73"/>
      <c r="E7" s="73"/>
      <c r="F7" s="73"/>
      <c r="G7" s="74"/>
      <c r="H7" s="14"/>
      <c r="I7" s="14"/>
    </row>
    <row r="8" spans="1:9" ht="21.75" customHeight="1" x14ac:dyDescent="0.25">
      <c r="A8" s="17" t="s">
        <v>3</v>
      </c>
      <c r="B8" s="12">
        <f>IF(B3="","---",(MIN($B3:$G3)/B3)*$B16)</f>
        <v>63.756023007890136</v>
      </c>
      <c r="C8" s="12">
        <f t="shared" ref="C8:G8" si="0">IF(C3="","---",(MIN($B3:$G3)/C3)*$B16)</f>
        <v>53.416940357192424</v>
      </c>
      <c r="D8" s="12">
        <f t="shared" si="0"/>
        <v>52.756527026387204</v>
      </c>
      <c r="E8" s="12">
        <f t="shared" si="0"/>
        <v>75</v>
      </c>
      <c r="F8" s="12">
        <f t="shared" si="0"/>
        <v>52.273641975308649</v>
      </c>
      <c r="G8" s="13">
        <f t="shared" si="0"/>
        <v>52.372136074840341</v>
      </c>
      <c r="H8" s="14"/>
      <c r="I8" s="14"/>
    </row>
    <row r="9" spans="1:9" ht="21.75" customHeight="1" x14ac:dyDescent="0.25">
      <c r="A9" s="17" t="s">
        <v>4</v>
      </c>
      <c r="B9" s="12">
        <f>IF(B4="","---",(MIN($B4:$G4)/B4)*$B17)</f>
        <v>1.6999999999999997</v>
      </c>
      <c r="C9" s="12">
        <f t="shared" ref="C9:G9" si="1">IF(C4="","---",(MIN($B4:$G4)/C4)*$B17)</f>
        <v>5</v>
      </c>
      <c r="D9" s="12">
        <f t="shared" si="1"/>
        <v>0.16999999999999998</v>
      </c>
      <c r="E9" s="12">
        <f t="shared" si="1"/>
        <v>1.0624999999999998</v>
      </c>
      <c r="F9" s="12">
        <f t="shared" si="1"/>
        <v>0.30357142857142855</v>
      </c>
      <c r="G9" s="13">
        <f t="shared" si="1"/>
        <v>0.38636363636363635</v>
      </c>
      <c r="H9" s="14"/>
      <c r="I9" s="14"/>
    </row>
    <row r="10" spans="1:9" ht="21.75" customHeight="1" x14ac:dyDescent="0.25">
      <c r="A10" s="17" t="s">
        <v>5</v>
      </c>
      <c r="B10" s="12">
        <f>IF(B5="","---",(MIN($B5:$G5)/B5)*$B18)</f>
        <v>9</v>
      </c>
      <c r="C10" s="12">
        <f t="shared" ref="C10:G10" si="2">IF(C5="","---",(MIN($B5:$G5)/C5)*$B18)</f>
        <v>15</v>
      </c>
      <c r="D10" s="12">
        <f t="shared" si="2"/>
        <v>1.7999999999999998</v>
      </c>
      <c r="E10" s="12">
        <f t="shared" si="2"/>
        <v>15</v>
      </c>
      <c r="F10" s="12">
        <f t="shared" si="2"/>
        <v>2.5</v>
      </c>
      <c r="G10" s="13">
        <f t="shared" si="2"/>
        <v>4.5</v>
      </c>
      <c r="H10" s="14"/>
      <c r="I10" s="14"/>
    </row>
    <row r="11" spans="1:9" ht="21.75" customHeight="1" x14ac:dyDescent="0.25">
      <c r="A11" s="17" t="s">
        <v>6</v>
      </c>
      <c r="B11" s="12">
        <f>IF(B6="","---",(MIN($B6:$G6)/B6)*$B19)</f>
        <v>5</v>
      </c>
      <c r="C11" s="12">
        <f t="shared" ref="C11:G11" si="3">IF(C6="","---",(MIN($B6:$G6)/C6)*$B19)</f>
        <v>3.5601265822784809</v>
      </c>
      <c r="D11" s="12">
        <f t="shared" si="3"/>
        <v>2.6470588235294117</v>
      </c>
      <c r="E11" s="12">
        <f t="shared" si="3"/>
        <v>2.25</v>
      </c>
      <c r="F11" s="12">
        <f t="shared" si="3"/>
        <v>3.75</v>
      </c>
      <c r="G11" s="13">
        <f t="shared" si="3"/>
        <v>2.2058823529411766</v>
      </c>
      <c r="H11" s="14"/>
      <c r="I11" s="14"/>
    </row>
    <row r="12" spans="1:9" ht="21.75" customHeight="1" thickBot="1" x14ac:dyDescent="0.3">
      <c r="A12" s="24" t="s">
        <v>2</v>
      </c>
      <c r="B12" s="26">
        <f>SUM(B8:B11)</f>
        <v>79.456023007890138</v>
      </c>
      <c r="C12" s="26">
        <f t="shared" ref="C12:G12" si="4">SUM(C8:C11)</f>
        <v>76.977066939470916</v>
      </c>
      <c r="D12" s="26">
        <f t="shared" si="4"/>
        <v>57.373585849916616</v>
      </c>
      <c r="E12" s="25">
        <f t="shared" si="4"/>
        <v>93.3125</v>
      </c>
      <c r="F12" s="26">
        <f t="shared" si="4"/>
        <v>58.82721340388008</v>
      </c>
      <c r="G12" s="27">
        <f t="shared" si="4"/>
        <v>59.464382064145148</v>
      </c>
      <c r="H12" s="14"/>
      <c r="I12" s="14"/>
    </row>
    <row r="13" spans="1:9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1.75" customHeight="1" thickBot="1" x14ac:dyDescent="0.3">
      <c r="A14" s="14"/>
      <c r="B14" s="6"/>
      <c r="C14" s="6"/>
      <c r="D14" s="14"/>
      <c r="E14" s="14"/>
      <c r="F14" s="14"/>
      <c r="G14" s="14"/>
      <c r="H14" s="14"/>
      <c r="I14" s="14"/>
    </row>
    <row r="15" spans="1:9" ht="21.75" customHeight="1" thickTop="1" x14ac:dyDescent="0.25">
      <c r="A15" s="15"/>
      <c r="B15" s="16" t="s">
        <v>0</v>
      </c>
      <c r="C15" s="53"/>
      <c r="D15" s="14"/>
      <c r="E15" s="14"/>
      <c r="F15" s="14"/>
      <c r="G15" s="14"/>
      <c r="H15" s="14"/>
      <c r="I15" s="14"/>
    </row>
    <row r="16" spans="1:9" ht="21.75" customHeight="1" x14ac:dyDescent="0.25">
      <c r="A16" s="17" t="s">
        <v>3</v>
      </c>
      <c r="B16" s="18">
        <v>75</v>
      </c>
      <c r="C16" s="54"/>
      <c r="D16" s="14"/>
      <c r="E16" s="14"/>
      <c r="F16" s="14"/>
      <c r="G16" s="14"/>
      <c r="H16" s="14"/>
      <c r="I16" s="14"/>
    </row>
    <row r="17" spans="1:9" ht="21.75" customHeight="1" x14ac:dyDescent="0.25">
      <c r="A17" s="17" t="s">
        <v>4</v>
      </c>
      <c r="B17" s="18">
        <v>5</v>
      </c>
      <c r="C17" s="54"/>
      <c r="D17" s="14"/>
      <c r="E17" s="14"/>
      <c r="F17" s="14"/>
      <c r="G17" s="14"/>
      <c r="H17" s="14"/>
      <c r="I17" s="14"/>
    </row>
    <row r="18" spans="1:9" ht="21.75" customHeight="1" x14ac:dyDescent="0.25">
      <c r="A18" s="17" t="s">
        <v>5</v>
      </c>
      <c r="B18" s="18">
        <v>15</v>
      </c>
      <c r="C18" s="54"/>
      <c r="D18" s="14"/>
      <c r="E18" s="14"/>
      <c r="F18" s="14"/>
      <c r="G18" s="14"/>
      <c r="H18" s="14"/>
      <c r="I18" s="14"/>
    </row>
    <row r="19" spans="1:9" ht="21.75" customHeight="1" thickBot="1" x14ac:dyDescent="0.3">
      <c r="A19" s="19" t="s">
        <v>6</v>
      </c>
      <c r="B19" s="20">
        <v>5</v>
      </c>
      <c r="C19" s="54"/>
      <c r="D19" s="14"/>
      <c r="E19" s="14"/>
      <c r="F19" s="14"/>
      <c r="G19" s="14"/>
      <c r="H19" s="14"/>
      <c r="I19" s="14"/>
    </row>
    <row r="20" spans="1:9" ht="21.75" customHeight="1" thickTop="1" x14ac:dyDescent="0.25">
      <c r="A20" s="41"/>
      <c r="B20" s="34"/>
      <c r="C20" s="34"/>
      <c r="D20" s="14"/>
      <c r="E20" s="14"/>
      <c r="F20" s="14"/>
      <c r="G20" s="14"/>
      <c r="H20" s="14"/>
      <c r="I20" s="14"/>
    </row>
    <row r="21" spans="1:9" x14ac:dyDescent="0.25">
      <c r="A21" s="14"/>
      <c r="B21" s="14"/>
      <c r="C21" s="55"/>
      <c r="D21" s="14"/>
      <c r="E21" s="14"/>
      <c r="F21" s="14"/>
      <c r="G21" s="14"/>
      <c r="H21" s="14"/>
      <c r="I21" s="14"/>
    </row>
    <row r="22" spans="1:9" x14ac:dyDescent="0.25">
      <c r="A22" s="14"/>
      <c r="B22" s="14"/>
      <c r="C22" s="14"/>
      <c r="D22" s="14"/>
      <c r="E22" s="14"/>
      <c r="F22" s="14"/>
      <c r="G22" s="14"/>
      <c r="H22" s="14"/>
      <c r="I22" s="14"/>
    </row>
  </sheetData>
  <mergeCells count="2">
    <mergeCell ref="A1:G1"/>
    <mergeCell ref="A7:G7"/>
  </mergeCells>
  <pageMargins left="0.7" right="0.7" top="0.75" bottom="0.75" header="0.3" footer="0.3"/>
  <pageSetup paperSize="9" scale="85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Normal="100" workbookViewId="0">
      <selection activeCell="E19" sqref="E19"/>
    </sheetView>
  </sheetViews>
  <sheetFormatPr defaultColWidth="73.7109375" defaultRowHeight="15" x14ac:dyDescent="0.25"/>
  <cols>
    <col min="1" max="1" width="71.85546875" bestFit="1" customWidth="1"/>
    <col min="2" max="7" width="18.7109375" customWidth="1"/>
  </cols>
  <sheetData>
    <row r="1" spans="1:8" ht="21.75" customHeight="1" thickTop="1" thickBot="1" x14ac:dyDescent="0.3">
      <c r="A1" s="78" t="s">
        <v>42</v>
      </c>
      <c r="B1" s="79"/>
      <c r="C1" s="79"/>
      <c r="D1" s="79"/>
      <c r="E1" s="79"/>
      <c r="F1" s="79"/>
      <c r="G1" s="80"/>
      <c r="H1" s="14"/>
    </row>
    <row r="2" spans="1:8" ht="21.75" customHeight="1" thickTop="1" x14ac:dyDescent="0.25">
      <c r="A2" s="35" t="s">
        <v>1</v>
      </c>
      <c r="B2" s="36" t="s">
        <v>14</v>
      </c>
      <c r="C2" s="36" t="s">
        <v>17</v>
      </c>
      <c r="D2" s="37" t="s">
        <v>18</v>
      </c>
      <c r="E2" s="36" t="s">
        <v>25</v>
      </c>
      <c r="F2" s="36" t="s">
        <v>19</v>
      </c>
      <c r="G2" s="32" t="s">
        <v>21</v>
      </c>
      <c r="H2" s="14"/>
    </row>
    <row r="3" spans="1:8" ht="21.75" customHeight="1" x14ac:dyDescent="0.25">
      <c r="A3" s="17" t="s">
        <v>3</v>
      </c>
      <c r="B3" s="7">
        <v>177551.4</v>
      </c>
      <c r="C3" s="7">
        <v>200086.2</v>
      </c>
      <c r="D3" s="7">
        <v>113252.4</v>
      </c>
      <c r="E3" s="7">
        <v>173565.24</v>
      </c>
      <c r="F3" s="7">
        <v>214430.4</v>
      </c>
      <c r="G3" s="9">
        <v>142347.12</v>
      </c>
      <c r="H3" s="14"/>
    </row>
    <row r="4" spans="1:8" ht="21.75" customHeight="1" x14ac:dyDescent="0.25">
      <c r="A4" s="17" t="s">
        <v>4</v>
      </c>
      <c r="B4" s="7">
        <v>168.54</v>
      </c>
      <c r="C4" s="7">
        <v>3470.04</v>
      </c>
      <c r="D4" s="7">
        <v>842.72</v>
      </c>
      <c r="E4" s="7">
        <v>793.15</v>
      </c>
      <c r="F4" s="7">
        <v>2776.03</v>
      </c>
      <c r="G4" s="9">
        <v>2181.17</v>
      </c>
      <c r="H4" s="14"/>
    </row>
    <row r="5" spans="1:8" ht="21.75" customHeight="1" x14ac:dyDescent="0.25">
      <c r="A5" s="17" t="s">
        <v>5</v>
      </c>
      <c r="B5" s="7">
        <v>405</v>
      </c>
      <c r="C5" s="7">
        <v>2970</v>
      </c>
      <c r="D5" s="7">
        <v>675</v>
      </c>
      <c r="E5" s="7">
        <v>337.5</v>
      </c>
      <c r="F5" s="7">
        <v>2430</v>
      </c>
      <c r="G5" s="9">
        <v>1350</v>
      </c>
      <c r="H5" s="14"/>
    </row>
    <row r="6" spans="1:8" ht="21.75" customHeight="1" x14ac:dyDescent="0.25">
      <c r="A6" s="17" t="s">
        <v>6</v>
      </c>
      <c r="B6" s="7">
        <v>12.64</v>
      </c>
      <c r="C6" s="7">
        <v>22.34</v>
      </c>
      <c r="D6" s="7">
        <v>17</v>
      </c>
      <c r="E6" s="7">
        <v>20</v>
      </c>
      <c r="F6" s="7">
        <v>12</v>
      </c>
      <c r="G6" s="9">
        <v>20.399999999999999</v>
      </c>
      <c r="H6" s="14"/>
    </row>
    <row r="7" spans="1:8" ht="21.75" customHeight="1" x14ac:dyDescent="0.25">
      <c r="A7" s="72"/>
      <c r="B7" s="73"/>
      <c r="C7" s="73"/>
      <c r="D7" s="73"/>
      <c r="E7" s="73"/>
      <c r="F7" s="73"/>
      <c r="G7" s="74"/>
      <c r="H7" s="14"/>
    </row>
    <row r="8" spans="1:8" ht="21.75" customHeight="1" x14ac:dyDescent="0.25">
      <c r="A8" s="17" t="s">
        <v>3</v>
      </c>
      <c r="B8" s="12">
        <f>IF(B3="","---",(MIN($B3:$G3)/B3)*B16)</f>
        <v>47.839273585001301</v>
      </c>
      <c r="C8" s="12">
        <f>IF(C3="","---",(MIN($B3:$G3)/C3)*B16)</f>
        <v>42.451353466655867</v>
      </c>
      <c r="D8" s="12">
        <f>IF(D3="","---",(MIN($B3:$G3)/D3)*B16)</f>
        <v>75</v>
      </c>
      <c r="E8" s="12">
        <f>IF(E3="","---",(MIN($B3:$G3)/E3)*B16)</f>
        <v>48.9379670722087</v>
      </c>
      <c r="F8" s="12">
        <f>IF(F3="","---",(MIN($B3:$G3)/F3)*B16)</f>
        <v>39.611594251561343</v>
      </c>
      <c r="G8" s="13">
        <f>IF(G3="","---",(MIN($B3:$G3)/G3)*B16)</f>
        <v>59.670543387179166</v>
      </c>
      <c r="H8" s="14"/>
    </row>
    <row r="9" spans="1:8" ht="21.75" customHeight="1" x14ac:dyDescent="0.25">
      <c r="A9" s="17" t="s">
        <v>4</v>
      </c>
      <c r="B9" s="12">
        <f>IF(B4="","---",(MIN($B4:$G4)/B4)*B17)</f>
        <v>5</v>
      </c>
      <c r="C9" s="12">
        <f>IF(C4="","---",(MIN($B4:$G4)/C4)*B17)</f>
        <v>0.2428502265103572</v>
      </c>
      <c r="D9" s="12">
        <f>IF(D4="","---",(MIN($B4:$G4)/D4)*B17)</f>
        <v>0.99997626732485267</v>
      </c>
      <c r="E9" s="12">
        <f>IF(E4="","---",(MIN($B4:$G4)/E4)*B17)</f>
        <v>1.0624724200970812</v>
      </c>
      <c r="F9" s="12">
        <f>IF(F4="","---",(MIN($B4:$G4)/F4)*B17)</f>
        <v>0.30356300184075818</v>
      </c>
      <c r="G9" s="13">
        <f>IF(G4="","---",(MIN($B4:$G4)/G4)*B17)</f>
        <v>0.38635227882283357</v>
      </c>
      <c r="H9" s="14"/>
    </row>
    <row r="10" spans="1:8" ht="21.75" customHeight="1" x14ac:dyDescent="0.25">
      <c r="A10" s="17" t="s">
        <v>5</v>
      </c>
      <c r="B10" s="12">
        <f>IF(B5="","---",(MIN($B5:$G5)/B5)*B18)</f>
        <v>12.5</v>
      </c>
      <c r="C10" s="12">
        <f>IF(C5="","---",(MIN($B5:$G5)/C5)*B18)</f>
        <v>1.7045454545454546</v>
      </c>
      <c r="D10" s="12">
        <f>IF(D5="","---",(MIN($B5:$G5)/D5)*B18)</f>
        <v>7.5</v>
      </c>
      <c r="E10" s="12">
        <f>IF(E5="","---",(MIN($B5:$G5)/E5)*B18)</f>
        <v>15</v>
      </c>
      <c r="F10" s="12">
        <f>IF(F5="","---",(MIN($B5:$G5)/F5)*B18)</f>
        <v>2.0833333333333335</v>
      </c>
      <c r="G10" s="13">
        <f>IF(G5="","---",(MIN($B5:$G5)/G5)*B18)</f>
        <v>3.75</v>
      </c>
      <c r="H10" s="14"/>
    </row>
    <row r="11" spans="1:8" ht="21.75" customHeight="1" x14ac:dyDescent="0.25">
      <c r="A11" s="17" t="s">
        <v>6</v>
      </c>
      <c r="B11" s="12">
        <f>IF(B6="","---",(MIN($B6:$G6)/B6)*B19)</f>
        <v>4.7468354430379742</v>
      </c>
      <c r="C11" s="12">
        <f>IF(C6="","---",(MIN($B6:$G6)/C6)*B19)</f>
        <v>2.6857654431512983</v>
      </c>
      <c r="D11" s="12">
        <f>IF(D6="","---",(MIN($B6:$G6)/D6)*B19)</f>
        <v>3.5294117647058827</v>
      </c>
      <c r="E11" s="12">
        <f>IF(E6="","---",(MIN($B6:$G6)/E6)*B19)</f>
        <v>3</v>
      </c>
      <c r="F11" s="12">
        <f>IF(F6="","---",(MIN($B6:$G6)/F6)*B19)</f>
        <v>5</v>
      </c>
      <c r="G11" s="13">
        <f>IF(G6="","---",(MIN($B6:$G6)/G6)*B19)</f>
        <v>2.9411764705882355</v>
      </c>
      <c r="H11" s="14"/>
    </row>
    <row r="12" spans="1:8" ht="21.75" customHeight="1" thickBot="1" x14ac:dyDescent="0.3">
      <c r="A12" s="24" t="s">
        <v>2</v>
      </c>
      <c r="B12" s="26">
        <f>SUM(B8:B11)</f>
        <v>70.086109028039289</v>
      </c>
      <c r="C12" s="26">
        <f>SUM(C8:C11)</f>
        <v>47.084514590862973</v>
      </c>
      <c r="D12" s="25">
        <f t="shared" ref="D12:F12" si="0">SUM(D8:D11)</f>
        <v>87.029388032030738</v>
      </c>
      <c r="E12" s="26">
        <f t="shared" si="0"/>
        <v>68.000439492305787</v>
      </c>
      <c r="F12" s="26">
        <f t="shared" si="0"/>
        <v>46.998490586735436</v>
      </c>
      <c r="G12" s="27">
        <f t="shared" ref="G12" si="1">SUM(G8:G11)</f>
        <v>66.748072136590238</v>
      </c>
      <c r="H12" s="14"/>
    </row>
    <row r="13" spans="1:8" ht="21.75" customHeight="1" thickTop="1" x14ac:dyDescent="0.25">
      <c r="A13" s="14"/>
      <c r="B13" s="14"/>
      <c r="C13" s="14"/>
      <c r="D13" s="14"/>
      <c r="E13" s="14"/>
      <c r="F13" s="14"/>
      <c r="G13" s="14"/>
      <c r="H13" s="14"/>
    </row>
    <row r="14" spans="1:8" ht="21.75" customHeight="1" thickBot="1" x14ac:dyDescent="0.3">
      <c r="A14" s="14"/>
      <c r="B14" s="6"/>
      <c r="C14" s="14"/>
      <c r="D14" s="14"/>
      <c r="E14" s="14"/>
      <c r="F14" s="14"/>
      <c r="G14" s="14"/>
      <c r="H14" s="14"/>
    </row>
    <row r="15" spans="1:8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</row>
    <row r="16" spans="1:8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</row>
    <row r="17" spans="1:8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</row>
    <row r="18" spans="1:8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</row>
    <row r="19" spans="1:8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</row>
    <row r="20" spans="1:8" ht="21.75" customHeight="1" thickTop="1" x14ac:dyDescent="0.25">
      <c r="A20" s="41"/>
      <c r="B20" s="34"/>
      <c r="C20" s="14"/>
      <c r="D20" s="14"/>
      <c r="E20" s="14"/>
      <c r="F20" s="14"/>
      <c r="G20" s="14"/>
      <c r="H20" s="14"/>
    </row>
    <row r="21" spans="1:8" x14ac:dyDescent="0.25">
      <c r="A21" s="14"/>
      <c r="B21" s="14"/>
      <c r="C21" s="14"/>
      <c r="D21" s="14"/>
      <c r="E21" s="14"/>
      <c r="F21" s="14"/>
      <c r="G21" s="14"/>
      <c r="H21" s="14"/>
    </row>
  </sheetData>
  <mergeCells count="2">
    <mergeCell ref="A1:G1"/>
    <mergeCell ref="A7:G7"/>
  </mergeCells>
  <pageMargins left="0.7" right="0.7" top="0.75" bottom="0.75" header="0.3" footer="0.3"/>
  <pageSetup paperSize="9" scale="71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F17" sqref="F17"/>
    </sheetView>
  </sheetViews>
  <sheetFormatPr defaultRowHeight="21.75" customHeight="1" x14ac:dyDescent="0.25"/>
  <cols>
    <col min="1" max="1" width="73.7109375" customWidth="1"/>
    <col min="2" max="12" width="15.7109375" customWidth="1"/>
  </cols>
  <sheetData>
    <row r="1" spans="1:13" ht="21.75" customHeight="1" thickTop="1" thickBot="1" x14ac:dyDescent="0.3">
      <c r="A1" s="66" t="s">
        <v>43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  <c r="M1" s="14"/>
    </row>
    <row r="2" spans="1:13" s="33" customFormat="1" ht="30" customHeight="1" thickTop="1" x14ac:dyDescent="0.25">
      <c r="A2" s="35" t="s">
        <v>1</v>
      </c>
      <c r="B2" s="36" t="s">
        <v>12</v>
      </c>
      <c r="C2" s="36" t="s">
        <v>24</v>
      </c>
      <c r="D2" s="36" t="s">
        <v>13</v>
      </c>
      <c r="E2" s="36" t="s">
        <v>14</v>
      </c>
      <c r="F2" s="36" t="s">
        <v>15</v>
      </c>
      <c r="G2" s="36" t="s">
        <v>20</v>
      </c>
      <c r="H2" s="36" t="s">
        <v>16</v>
      </c>
      <c r="I2" s="36" t="s">
        <v>17</v>
      </c>
      <c r="J2" s="37" t="s">
        <v>18</v>
      </c>
      <c r="K2" s="36" t="s">
        <v>19</v>
      </c>
      <c r="L2" s="42" t="s">
        <v>21</v>
      </c>
      <c r="M2" s="51"/>
    </row>
    <row r="3" spans="1:13" ht="21.75" customHeight="1" x14ac:dyDescent="0.25">
      <c r="A3" s="17" t="s">
        <v>3</v>
      </c>
      <c r="B3" s="7">
        <v>256644</v>
      </c>
      <c r="C3" s="7">
        <v>132660</v>
      </c>
      <c r="D3" s="7">
        <v>402019.2</v>
      </c>
      <c r="E3" s="7">
        <v>178812.36</v>
      </c>
      <c r="F3" s="7">
        <v>215316</v>
      </c>
      <c r="G3" s="7">
        <v>183843.36</v>
      </c>
      <c r="H3" s="7">
        <v>176762.88</v>
      </c>
      <c r="I3" s="7">
        <v>164490.84</v>
      </c>
      <c r="J3" s="7">
        <v>131315.28</v>
      </c>
      <c r="K3" s="7">
        <v>208389.6</v>
      </c>
      <c r="L3" s="9">
        <v>128256.96000000001</v>
      </c>
      <c r="M3" s="14"/>
    </row>
    <row r="4" spans="1:13" ht="21.75" customHeight="1" x14ac:dyDescent="0.25">
      <c r="A4" s="17" t="s">
        <v>4</v>
      </c>
      <c r="B4" s="7">
        <v>265.73</v>
      </c>
      <c r="C4" s="7">
        <v>2949.62</v>
      </c>
      <c r="D4" s="7">
        <v>1992.99</v>
      </c>
      <c r="E4" s="7">
        <v>112.94</v>
      </c>
      <c r="F4" s="7">
        <v>1660.82</v>
      </c>
      <c r="G4" s="7">
        <v>3321.65</v>
      </c>
      <c r="H4" s="7">
        <v>1660.82</v>
      </c>
      <c r="I4" s="7">
        <v>2325.15</v>
      </c>
      <c r="J4" s="7">
        <v>332.16</v>
      </c>
      <c r="K4" s="7">
        <v>1594.39</v>
      </c>
      <c r="L4" s="9">
        <v>1461.52</v>
      </c>
      <c r="M4" s="14"/>
    </row>
    <row r="5" spans="1:13" ht="21.75" customHeight="1" x14ac:dyDescent="0.25">
      <c r="A5" s="17" t="s">
        <v>5</v>
      </c>
      <c r="B5" s="7">
        <v>8.1</v>
      </c>
      <c r="C5" s="7">
        <v>174.96</v>
      </c>
      <c r="D5" s="7">
        <v>243</v>
      </c>
      <c r="E5" s="7">
        <v>24.3</v>
      </c>
      <c r="F5" s="7">
        <v>97.2</v>
      </c>
      <c r="G5" s="7">
        <v>243</v>
      </c>
      <c r="H5" s="7">
        <v>162</v>
      </c>
      <c r="I5" s="7">
        <v>178.2</v>
      </c>
      <c r="J5" s="7">
        <v>36.450000000000003</v>
      </c>
      <c r="K5" s="7">
        <v>56.7</v>
      </c>
      <c r="L5" s="9">
        <v>81</v>
      </c>
      <c r="M5" s="14"/>
    </row>
    <row r="6" spans="1:13" ht="21.75" customHeight="1" x14ac:dyDescent="0.25">
      <c r="A6" s="17" t="s">
        <v>6</v>
      </c>
      <c r="B6" s="7">
        <v>11.43</v>
      </c>
      <c r="C6" s="7">
        <v>22.45</v>
      </c>
      <c r="D6" s="7">
        <v>11</v>
      </c>
      <c r="E6" s="7">
        <v>12.64</v>
      </c>
      <c r="F6" s="7">
        <v>20</v>
      </c>
      <c r="G6" s="7">
        <v>17</v>
      </c>
      <c r="H6" s="7">
        <v>18</v>
      </c>
      <c r="I6" s="7">
        <v>22.34</v>
      </c>
      <c r="J6" s="7">
        <v>17</v>
      </c>
      <c r="K6" s="7">
        <v>12</v>
      </c>
      <c r="L6" s="9">
        <v>20.399999999999999</v>
      </c>
      <c r="M6" s="14"/>
    </row>
    <row r="7" spans="1:13" ht="21.75" customHeight="1" x14ac:dyDescent="0.2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  <c r="M7" s="14"/>
    </row>
    <row r="8" spans="1:13" ht="21.75" customHeight="1" x14ac:dyDescent="0.25">
      <c r="A8" s="17" t="s">
        <v>3</v>
      </c>
      <c r="B8" s="12">
        <f>IF(B3="","---",(MIN($B3:$L3)/B3)*B16)</f>
        <v>37.48099312666573</v>
      </c>
      <c r="C8" s="12">
        <f>IF(C3="","---",(MIN($B3:$L3)/C3)*B16)</f>
        <v>72.51071913161465</v>
      </c>
      <c r="D8" s="12">
        <f>IF(D3="","---",(MIN($B3:$L3)/D3)*B16)</f>
        <v>23.927394512500896</v>
      </c>
      <c r="E8" s="12">
        <f>IF(E3="","---",(MIN($B3:$L3)/E3)*B16)</f>
        <v>53.795341664301063</v>
      </c>
      <c r="F8" s="12">
        <f>IF(F3="","---",(MIN($B3:$L3)/F3)*B16)</f>
        <v>44.675137936799864</v>
      </c>
      <c r="G8" s="12">
        <f>IF(G3="","---",(MIN($B3:$L3)/G3)*B16)</f>
        <v>52.323195137425699</v>
      </c>
      <c r="H8" s="12">
        <f>IF(H3="","---",(MIN($B3:$L3)/H3)*B16)</f>
        <v>54.419072601668404</v>
      </c>
      <c r="I8" s="12">
        <f>IF(I3="","---",(MIN($B3:$L3)/I3)*B16)</f>
        <v>58.479073971535435</v>
      </c>
      <c r="J8" s="12">
        <f>IF(J3="","---",(MIN($B3:$L3)/J3)*B16)</f>
        <v>73.253257351315099</v>
      </c>
      <c r="K8" s="12">
        <f>IF(K3="","---",(MIN($B3:$L3)/K3)*B16)</f>
        <v>46.160038696748785</v>
      </c>
      <c r="L8" s="13">
        <f>IF(L3="","---",(MIN($B3:$L3)/L3)*B16)</f>
        <v>75</v>
      </c>
      <c r="M8" s="14"/>
    </row>
    <row r="9" spans="1:13" ht="21.75" customHeight="1" x14ac:dyDescent="0.25">
      <c r="A9" s="17" t="s">
        <v>4</v>
      </c>
      <c r="B9" s="12">
        <f>IF(B4="","---",(MIN($B4:$L4)/B4)*B17)</f>
        <v>2.125089376434727</v>
      </c>
      <c r="C9" s="12">
        <f>IF(C4="","---",(MIN($B4:$L4)/C4)*B17)</f>
        <v>0.19144838996209682</v>
      </c>
      <c r="D9" s="12">
        <f>IF(D4="","---",(MIN($B4:$L4)/D4)*B17)</f>
        <v>0.28334311762728359</v>
      </c>
      <c r="E9" s="12">
        <f>IF(E4="","---",(MIN($B4:$L4)/E4)*B17)</f>
        <v>5</v>
      </c>
      <c r="F9" s="12">
        <f>IF(F4="","---",(MIN($B4:$L4)/F4)*B17)</f>
        <v>0.34001276477884418</v>
      </c>
      <c r="G9" s="12">
        <f>IF(G4="","---",(MIN($B4:$L4)/G4)*B17)</f>
        <v>0.17000587057637018</v>
      </c>
      <c r="H9" s="12">
        <f>IF(H4="","---",(MIN($B4:$L4)/H4)*B17)</f>
        <v>0.34001276477884418</v>
      </c>
      <c r="I9" s="12">
        <f>IF(I4="","---",(MIN($B4:$L4)/I4)*B17)</f>
        <v>0.24286605165258154</v>
      </c>
      <c r="J9" s="12">
        <f>IF(J4="","---",(MIN($B4:$L4)/J4)*B17)</f>
        <v>1.70008429672447</v>
      </c>
      <c r="K9" s="12">
        <f>IF(K4="","---",(MIN($B4:$L4)/K4)*B17)</f>
        <v>0.35417934131548745</v>
      </c>
      <c r="L9" s="13">
        <f>IF(L4="","---",(MIN($B4:$L4)/L4)*B17)</f>
        <v>0.38637856478187094</v>
      </c>
      <c r="M9" s="14"/>
    </row>
    <row r="10" spans="1:13" ht="21.75" customHeight="1" x14ac:dyDescent="0.25">
      <c r="A10" s="17" t="s">
        <v>5</v>
      </c>
      <c r="B10" s="12">
        <f>IF(B5="","---",(MIN($B5:$L5)/B5)*B18)</f>
        <v>15</v>
      </c>
      <c r="C10" s="12">
        <f>IF(C5="","---",(MIN($B5:$L5)/C5)*B18)</f>
        <v>0.69444444444444442</v>
      </c>
      <c r="D10" s="12">
        <f>IF(D5="","---",(MIN($B5:$L5)/D5)*B18)</f>
        <v>0.5</v>
      </c>
      <c r="E10" s="12">
        <f>IF(E5="","---",(MIN($B5:$L5)/E5)*B18)</f>
        <v>5</v>
      </c>
      <c r="F10" s="12">
        <f>IF(F5="","---",(MIN($B5:$L5)/F5)*B18)</f>
        <v>1.25</v>
      </c>
      <c r="G10" s="12">
        <f>IF(G5="","---",(MIN($B5:$L5)/G5)*B18)</f>
        <v>0.5</v>
      </c>
      <c r="H10" s="12">
        <f>IF(H5="","---",(MIN($B5:$L5)/H5)*B18)</f>
        <v>0.74999999999999989</v>
      </c>
      <c r="I10" s="12">
        <f>IF(I5="","---",(MIN($B5:$L5)/I5)*B18)</f>
        <v>0.68181818181818188</v>
      </c>
      <c r="J10" s="12">
        <f>IF(J5="","---",(MIN($B5:$L5)/J5)*B18)</f>
        <v>3.3333333333333326</v>
      </c>
      <c r="K10" s="12">
        <f>IF(K5="","---",(MIN($B5:$L5)/K5)*B18)</f>
        <v>2.1428571428571428</v>
      </c>
      <c r="L10" s="13">
        <f>IF(L5="","---",(MIN($B5:$L5)/L5)*B18)</f>
        <v>1.4999999999999998</v>
      </c>
      <c r="M10" s="14"/>
    </row>
    <row r="11" spans="1:13" ht="21.75" customHeight="1" x14ac:dyDescent="0.25">
      <c r="A11" s="17" t="s">
        <v>6</v>
      </c>
      <c r="B11" s="12">
        <f>IF(B6="","---",(MIN($B6:$L6)/B6)*B19)</f>
        <v>4.8118985126859144</v>
      </c>
      <c r="C11" s="12">
        <f>IF(C6="","---",(MIN($B6:$L6)/C6)*B19)</f>
        <v>2.4498886414253898</v>
      </c>
      <c r="D11" s="12">
        <f>IF(D6="","---",(MIN($B6:$L6)/D6)*B19)</f>
        <v>5</v>
      </c>
      <c r="E11" s="12">
        <f>IF(E6="","---",(MIN($B6:$L6)/E6)*B19)</f>
        <v>4.3512658227848098</v>
      </c>
      <c r="F11" s="12">
        <f>IF(F6="","---",(MIN($B6:$L6)/F6)*B19)</f>
        <v>2.75</v>
      </c>
      <c r="G11" s="12">
        <f>IF(G6="","---",(MIN($B6:$L6)/G6)*B19)</f>
        <v>3.2352941176470589</v>
      </c>
      <c r="H11" s="12">
        <f>IF(H6="","---",(MIN($B6:$L6)/H6)*B19)</f>
        <v>3.0555555555555558</v>
      </c>
      <c r="I11" s="12">
        <f>IF(I6="","---",(MIN($B6:$L6)/I6)*B19)</f>
        <v>2.4619516562220234</v>
      </c>
      <c r="J11" s="12">
        <f>IF(J6="","---",(MIN($B6:$L6)/J6)*B19)</f>
        <v>3.2352941176470589</v>
      </c>
      <c r="K11" s="12">
        <f>IF(K6="","---",(MIN($B6:$L6)/K6)*B19)</f>
        <v>4.583333333333333</v>
      </c>
      <c r="L11" s="13">
        <f>IF(L6="","---",(MIN($B6:$L6)/L6)*B19)</f>
        <v>2.6960784313725492</v>
      </c>
      <c r="M11" s="14"/>
    </row>
    <row r="12" spans="1:13" ht="21.75" customHeight="1" thickBot="1" x14ac:dyDescent="0.3">
      <c r="A12" s="24" t="s">
        <v>2</v>
      </c>
      <c r="B12" s="26">
        <f>SUM(B8:B11)</f>
        <v>59.417981015786374</v>
      </c>
      <c r="C12" s="26">
        <f>SUM(C8:C11)</f>
        <v>75.846500607446572</v>
      </c>
      <c r="D12" s="26">
        <f>SUM(D8:D11)</f>
        <v>29.710737630128179</v>
      </c>
      <c r="E12" s="26">
        <f>SUM(E8:E11)</f>
        <v>68.146607487085873</v>
      </c>
      <c r="F12" s="26">
        <f t="shared" ref="F12:L12" si="0">SUM(F8:F11)</f>
        <v>49.015150701578705</v>
      </c>
      <c r="G12" s="26">
        <f t="shared" si="0"/>
        <v>56.228495125649125</v>
      </c>
      <c r="H12" s="26">
        <f t="shared" si="0"/>
        <v>58.564640922002802</v>
      </c>
      <c r="I12" s="26">
        <f t="shared" si="0"/>
        <v>61.865709861228225</v>
      </c>
      <c r="J12" s="25">
        <f t="shared" si="0"/>
        <v>81.521969099019955</v>
      </c>
      <c r="K12" s="26">
        <f t="shared" si="0"/>
        <v>53.240408514254753</v>
      </c>
      <c r="L12" s="27">
        <f t="shared" si="0"/>
        <v>79.58245699615442</v>
      </c>
      <c r="M12" s="14"/>
    </row>
    <row r="13" spans="1:13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21.7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ht="21.7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1.75" customHeigh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</sheetData>
  <mergeCells count="2">
    <mergeCell ref="A1:L1"/>
    <mergeCell ref="A7:L7"/>
  </mergeCells>
  <pageMargins left="0.7" right="0.7" top="0.75" bottom="0.75" header="0.3" footer="0.3"/>
  <pageSetup paperSize="9" scale="5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>
      <selection activeCell="E15" sqref="E15"/>
    </sheetView>
  </sheetViews>
  <sheetFormatPr defaultRowHeight="15" x14ac:dyDescent="0.25"/>
  <cols>
    <col min="1" max="1" width="71.85546875" bestFit="1" customWidth="1"/>
    <col min="2" max="9" width="18.7109375" customWidth="1"/>
  </cols>
  <sheetData>
    <row r="1" spans="1:10" ht="21.75" customHeight="1" thickTop="1" thickBot="1" x14ac:dyDescent="0.3">
      <c r="A1" s="66" t="s">
        <v>44</v>
      </c>
      <c r="B1" s="67"/>
      <c r="C1" s="67"/>
      <c r="D1" s="67"/>
      <c r="E1" s="67"/>
      <c r="F1" s="67"/>
      <c r="G1" s="67"/>
      <c r="H1" s="67"/>
      <c r="I1" s="68"/>
    </row>
    <row r="2" spans="1:10" s="33" customFormat="1" ht="26.25" thickTop="1" x14ac:dyDescent="0.25">
      <c r="A2" s="35" t="s">
        <v>1</v>
      </c>
      <c r="B2" s="36" t="s">
        <v>12</v>
      </c>
      <c r="C2" s="36" t="s">
        <v>13</v>
      </c>
      <c r="D2" s="36" t="s">
        <v>14</v>
      </c>
      <c r="E2" s="36" t="s">
        <v>15</v>
      </c>
      <c r="F2" s="36" t="s">
        <v>16</v>
      </c>
      <c r="G2" s="36" t="s">
        <v>17</v>
      </c>
      <c r="H2" s="37" t="s">
        <v>18</v>
      </c>
      <c r="I2" s="42" t="s">
        <v>19</v>
      </c>
      <c r="J2" s="51"/>
    </row>
    <row r="3" spans="1:10" ht="21.75" customHeight="1" x14ac:dyDescent="0.25">
      <c r="A3" s="17" t="s">
        <v>3</v>
      </c>
      <c r="B3" s="7">
        <v>420732</v>
      </c>
      <c r="C3" s="7">
        <v>461160</v>
      </c>
      <c r="D3" s="7">
        <v>378230.28</v>
      </c>
      <c r="E3" s="7">
        <v>360662.52</v>
      </c>
      <c r="F3" s="7">
        <v>361093.32</v>
      </c>
      <c r="G3" s="7">
        <v>465315.12</v>
      </c>
      <c r="H3" s="7">
        <v>327362.64</v>
      </c>
      <c r="I3" s="9">
        <v>527256</v>
      </c>
      <c r="J3" s="14"/>
    </row>
    <row r="4" spans="1:10" ht="21.75" customHeight="1" x14ac:dyDescent="0.25">
      <c r="A4" s="17" t="s">
        <v>4</v>
      </c>
      <c r="B4" s="7">
        <v>275.39999999999998</v>
      </c>
      <c r="C4" s="7">
        <v>3304.8</v>
      </c>
      <c r="D4" s="7">
        <v>187.27</v>
      </c>
      <c r="E4" s="7">
        <v>2754</v>
      </c>
      <c r="F4" s="7">
        <v>2754</v>
      </c>
      <c r="G4" s="7">
        <v>3855.6</v>
      </c>
      <c r="H4" s="7">
        <v>550.79999999999995</v>
      </c>
      <c r="I4" s="9">
        <v>2643.84</v>
      </c>
      <c r="J4" s="14"/>
    </row>
    <row r="5" spans="1:10" ht="21.75" customHeight="1" x14ac:dyDescent="0.25">
      <c r="A5" s="17" t="s">
        <v>5</v>
      </c>
      <c r="B5" s="7">
        <v>348.3</v>
      </c>
      <c r="C5" s="7">
        <v>5224.5</v>
      </c>
      <c r="D5" s="7">
        <v>1044.9000000000001</v>
      </c>
      <c r="E5" s="7">
        <v>4179.6000000000004</v>
      </c>
      <c r="F5" s="7">
        <v>6966</v>
      </c>
      <c r="G5" s="7">
        <v>7662.6</v>
      </c>
      <c r="H5" s="7">
        <v>1741.5</v>
      </c>
      <c r="I5" s="9">
        <v>4527.8999999999996</v>
      </c>
      <c r="J5" s="14"/>
    </row>
    <row r="6" spans="1:10" ht="21.75" customHeight="1" x14ac:dyDescent="0.25">
      <c r="A6" s="17" t="s">
        <v>6</v>
      </c>
      <c r="B6" s="7">
        <v>11.43</v>
      </c>
      <c r="C6" s="7">
        <v>11</v>
      </c>
      <c r="D6" s="7">
        <v>12.64</v>
      </c>
      <c r="E6" s="7">
        <v>20</v>
      </c>
      <c r="F6" s="7">
        <v>18</v>
      </c>
      <c r="G6" s="7">
        <v>22.34</v>
      </c>
      <c r="H6" s="7">
        <v>17</v>
      </c>
      <c r="I6" s="9">
        <v>12</v>
      </c>
      <c r="J6" s="14"/>
    </row>
    <row r="7" spans="1:10" ht="21.75" customHeight="1" x14ac:dyDescent="0.25">
      <c r="A7" s="72"/>
      <c r="B7" s="73"/>
      <c r="C7" s="73"/>
      <c r="D7" s="73"/>
      <c r="E7" s="73"/>
      <c r="F7" s="73"/>
      <c r="G7" s="73"/>
      <c r="H7" s="73"/>
      <c r="I7" s="74"/>
      <c r="J7" s="14"/>
    </row>
    <row r="8" spans="1:10" ht="21.75" customHeight="1" x14ac:dyDescent="0.25">
      <c r="A8" s="17" t="s">
        <v>3</v>
      </c>
      <c r="B8" s="12">
        <f>IF(B3="","---",(MIN($B3:$I3)/B3)*B16)</f>
        <v>58.355908274150764</v>
      </c>
      <c r="C8" s="12">
        <f>IF(C3="","---",(MIN($B3:$I3)/C3)*B16)</f>
        <v>53.240085870413743</v>
      </c>
      <c r="D8" s="12">
        <f>IF(D3="","---",(MIN($B3:$I3)/D3)*B16)</f>
        <v>64.91335913137361</v>
      </c>
      <c r="E8" s="12">
        <f>IF(E3="","---",(MIN($B3:$I3)/E3)*B16)</f>
        <v>68.07526881362665</v>
      </c>
      <c r="F8" s="12">
        <f>IF(F3="","---",(MIN($B3:$I3)/F3)*B16)</f>
        <v>67.994052063881995</v>
      </c>
      <c r="G8" s="12">
        <f>IF(G3="","---",(MIN($B3:$I3)/G3)*B16)</f>
        <v>52.764668382149289</v>
      </c>
      <c r="H8" s="12">
        <f>IF(H3="","---",(MIN($B3:$I3)/H3)*B16)</f>
        <v>75</v>
      </c>
      <c r="I8" s="13">
        <f>IF(I3="","---",(MIN($B3:$I3)/I3)*B16)</f>
        <v>46.565990714188182</v>
      </c>
      <c r="J8" s="14"/>
    </row>
    <row r="9" spans="1:10" ht="21.75" customHeight="1" x14ac:dyDescent="0.25">
      <c r="A9" s="17" t="s">
        <v>4</v>
      </c>
      <c r="B9" s="12">
        <f>IF(B4="","---",(MIN($B4:$I4)/B4)*B17)</f>
        <v>3.3999636891793763</v>
      </c>
      <c r="C9" s="12">
        <f>IF(C4="","---",(MIN($B4:$I4)/C4)*B17)</f>
        <v>0.28333030743161464</v>
      </c>
      <c r="D9" s="12">
        <f>IF(D4="","---",(MIN($B4:$I4)/D4)*B17)</f>
        <v>5</v>
      </c>
      <c r="E9" s="12">
        <f>IF(E4="","---",(MIN($B4:$I4)/E4)*B17)</f>
        <v>0.33999636891793755</v>
      </c>
      <c r="F9" s="12">
        <f>IF(F4="","---",(MIN($B4:$I4)/F4)*B17)</f>
        <v>0.33999636891793755</v>
      </c>
      <c r="G9" s="12">
        <f>IF(G4="","---",(MIN($B4:$I4)/G4)*B17)</f>
        <v>0.24285454922709826</v>
      </c>
      <c r="H9" s="12">
        <f>IF(H4="","---",(MIN($B4:$I4)/H4)*B17)</f>
        <v>1.6999818445896882</v>
      </c>
      <c r="I9" s="13">
        <f>IF(I4="","---",(MIN($B4:$I4)/I4)*B17)</f>
        <v>0.35416288428951831</v>
      </c>
      <c r="J9" s="14"/>
    </row>
    <row r="10" spans="1:10" ht="21.75" customHeight="1" x14ac:dyDescent="0.25">
      <c r="A10" s="17" t="s">
        <v>5</v>
      </c>
      <c r="B10" s="12">
        <f>IF(B5="","---",(MIN($B5:$I5)/B5)*B18)</f>
        <v>15</v>
      </c>
      <c r="C10" s="12">
        <f>IF(C5="","---",(MIN($B5:$I5)/C5)*B18)</f>
        <v>1</v>
      </c>
      <c r="D10" s="12">
        <f>IF(D5="","---",(MIN($B5:$I5)/D5)*B18)</f>
        <v>5</v>
      </c>
      <c r="E10" s="12">
        <f>IF(E5="","---",(MIN($B5:$I5)/E5)*B18)</f>
        <v>1.25</v>
      </c>
      <c r="F10" s="12">
        <f>IF(F5="","---",(MIN($B5:$I5)/F5)*B18)</f>
        <v>0.75</v>
      </c>
      <c r="G10" s="12">
        <f>IF(G5="","---",(MIN($B5:$I5)/G5)*B18)</f>
        <v>0.68181818181818188</v>
      </c>
      <c r="H10" s="12">
        <f>IF(H5="","---",(MIN($B5:$I5)/H5)*B18)</f>
        <v>3</v>
      </c>
      <c r="I10" s="13">
        <f>IF(I5="","---",(MIN($B5:$I5)/I5)*B18)</f>
        <v>1.153846153846154</v>
      </c>
      <c r="J10" s="14"/>
    </row>
    <row r="11" spans="1:10" ht="21.75" customHeight="1" x14ac:dyDescent="0.25">
      <c r="A11" s="17" t="s">
        <v>6</v>
      </c>
      <c r="B11" s="12">
        <f>IF(B6="","---",(MIN($B6:$I6)/B6)*B19)</f>
        <v>4.8118985126859144</v>
      </c>
      <c r="C11" s="12">
        <f>IF(C6="","---",(MIN($B6:$I6)/C6)*B19)</f>
        <v>5</v>
      </c>
      <c r="D11" s="12">
        <f>IF(D6="","---",(MIN($B6:$I6)/D6)*B19)</f>
        <v>4.3512658227848098</v>
      </c>
      <c r="E11" s="12">
        <f>IF(E6="","---",(MIN($B6:$I6)/E6)*B19)</f>
        <v>2.75</v>
      </c>
      <c r="F11" s="12">
        <f>IF(F6="","---",(MIN($B6:$I6)/F6)*B19)</f>
        <v>3.0555555555555558</v>
      </c>
      <c r="G11" s="12">
        <f>IF(G6="","---",(MIN($B6:$I6)/G6)*B19)</f>
        <v>2.4619516562220234</v>
      </c>
      <c r="H11" s="12">
        <f>IF(H6="","---",(MIN($B6:$I6)/H6)*B19)</f>
        <v>3.2352941176470589</v>
      </c>
      <c r="I11" s="13">
        <f>IF(I6="","---",(MIN($B6:$I6)/I6)*B19)</f>
        <v>4.583333333333333</v>
      </c>
      <c r="J11" s="14"/>
    </row>
    <row r="12" spans="1:10" ht="21.75" customHeight="1" thickBot="1" x14ac:dyDescent="0.3">
      <c r="A12" s="24" t="s">
        <v>2</v>
      </c>
      <c r="B12" s="26">
        <f>SUM(B8:B11)</f>
        <v>81.567770476016051</v>
      </c>
      <c r="C12" s="26">
        <f>SUM(C8:C11)</f>
        <v>59.523416177845355</v>
      </c>
      <c r="D12" s="26">
        <f>SUM(D8:D11)</f>
        <v>79.264624954158421</v>
      </c>
      <c r="E12" s="26">
        <f t="shared" ref="E12:I12" si="0">SUM(E8:E11)</f>
        <v>72.415265182544587</v>
      </c>
      <c r="F12" s="26">
        <f t="shared" si="0"/>
        <v>72.139603988355489</v>
      </c>
      <c r="G12" s="26">
        <f t="shared" si="0"/>
        <v>56.151292769416585</v>
      </c>
      <c r="H12" s="25">
        <f t="shared" si="0"/>
        <v>82.935275962236744</v>
      </c>
      <c r="I12" s="27">
        <f t="shared" si="0"/>
        <v>52.657333085657186</v>
      </c>
      <c r="J12" s="14"/>
    </row>
    <row r="13" spans="1:10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</row>
    <row r="15" spans="1:10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</row>
    <row r="16" spans="1:10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</row>
    <row r="17" spans="1:10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</row>
    <row r="18" spans="1:10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</row>
    <row r="19" spans="1:10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</row>
    <row r="20" spans="1:10" ht="21.75" customHeight="1" thickTop="1" x14ac:dyDescent="0.25">
      <c r="A20" s="41"/>
      <c r="B20" s="34"/>
      <c r="C20" s="14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</row>
  </sheetData>
  <mergeCells count="2">
    <mergeCell ref="A1:I1"/>
    <mergeCell ref="A7:I7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zoomScaleNormal="100" workbookViewId="0">
      <selection activeCell="F15" sqref="F15"/>
    </sheetView>
  </sheetViews>
  <sheetFormatPr defaultRowHeight="21.75" customHeight="1" x14ac:dyDescent="0.25"/>
  <cols>
    <col min="1" max="1" width="73.7109375" customWidth="1"/>
    <col min="2" max="8" width="18.7109375" customWidth="1"/>
  </cols>
  <sheetData>
    <row r="1" spans="1:8" ht="21.75" customHeight="1" thickTop="1" thickBot="1" x14ac:dyDescent="0.3">
      <c r="A1" s="69" t="s">
        <v>8</v>
      </c>
      <c r="B1" s="70"/>
      <c r="C1" s="70"/>
      <c r="D1" s="70"/>
      <c r="E1" s="70"/>
      <c r="F1" s="70"/>
      <c r="G1" s="70"/>
      <c r="H1" s="71"/>
    </row>
    <row r="2" spans="1:8" ht="21.75" customHeight="1" thickTop="1" x14ac:dyDescent="0.25">
      <c r="A2" s="28" t="s">
        <v>1</v>
      </c>
      <c r="B2" s="30" t="s">
        <v>13</v>
      </c>
      <c r="C2" s="29" t="s">
        <v>14</v>
      </c>
      <c r="D2" s="30" t="s">
        <v>20</v>
      </c>
      <c r="E2" s="30" t="s">
        <v>17</v>
      </c>
      <c r="F2" s="30" t="s">
        <v>18</v>
      </c>
      <c r="G2" s="30" t="s">
        <v>19</v>
      </c>
      <c r="H2" s="32" t="s">
        <v>21</v>
      </c>
    </row>
    <row r="3" spans="1:8" ht="21.75" customHeight="1" x14ac:dyDescent="0.25">
      <c r="A3" s="17" t="s">
        <v>3</v>
      </c>
      <c r="B3" s="7">
        <v>193104</v>
      </c>
      <c r="C3" s="7">
        <v>115691.52</v>
      </c>
      <c r="D3" s="7">
        <v>134388.35999999999</v>
      </c>
      <c r="E3" s="7">
        <v>118731.24</v>
      </c>
      <c r="F3" s="7">
        <v>108891.96</v>
      </c>
      <c r="G3" s="7">
        <v>158760</v>
      </c>
      <c r="H3" s="9">
        <v>106645.92</v>
      </c>
    </row>
    <row r="4" spans="1:8" ht="21.75" customHeight="1" x14ac:dyDescent="0.25">
      <c r="A4" s="17" t="s">
        <v>4</v>
      </c>
      <c r="B4" s="7">
        <v>1231</v>
      </c>
      <c r="C4" s="7">
        <v>104.65</v>
      </c>
      <c r="D4" s="7">
        <v>2462.4</v>
      </c>
      <c r="E4" s="7">
        <v>2154.6</v>
      </c>
      <c r="F4" s="7">
        <v>1231.2</v>
      </c>
      <c r="G4" s="7">
        <v>1723.68</v>
      </c>
      <c r="H4" s="9">
        <v>1354.32</v>
      </c>
    </row>
    <row r="5" spans="1:8" ht="21.75" customHeight="1" x14ac:dyDescent="0.25">
      <c r="A5" s="17" t="s">
        <v>5</v>
      </c>
      <c r="B5" s="7">
        <v>496.8</v>
      </c>
      <c r="C5" s="7">
        <v>149.04</v>
      </c>
      <c r="D5" s="7">
        <v>1490.4</v>
      </c>
      <c r="E5" s="7">
        <v>1092.96</v>
      </c>
      <c r="F5" s="7">
        <v>496.8</v>
      </c>
      <c r="G5" s="7">
        <v>745.2</v>
      </c>
      <c r="H5" s="9">
        <v>496.8</v>
      </c>
    </row>
    <row r="6" spans="1:8" ht="21.75" customHeight="1" x14ac:dyDescent="0.25">
      <c r="A6" s="17" t="s">
        <v>6</v>
      </c>
      <c r="B6" s="7">
        <v>11</v>
      </c>
      <c r="C6" s="7">
        <v>12.64</v>
      </c>
      <c r="D6" s="7">
        <v>17</v>
      </c>
      <c r="E6" s="7">
        <v>22.34</v>
      </c>
      <c r="F6" s="7">
        <v>17</v>
      </c>
      <c r="G6" s="7">
        <v>12</v>
      </c>
      <c r="H6" s="9">
        <v>20.399999999999999</v>
      </c>
    </row>
    <row r="7" spans="1:8" ht="21.75" customHeight="1" x14ac:dyDescent="0.25">
      <c r="A7" s="63"/>
      <c r="B7" s="64"/>
      <c r="C7" s="64"/>
      <c r="D7" s="64"/>
      <c r="E7" s="64"/>
      <c r="F7" s="64"/>
      <c r="G7" s="64"/>
      <c r="H7" s="65"/>
    </row>
    <row r="8" spans="1:8" ht="21.75" customHeight="1" x14ac:dyDescent="0.25">
      <c r="A8" s="17" t="s">
        <v>3</v>
      </c>
      <c r="B8" s="12">
        <f>IF(B3="","---",(MIN($B3:$H3)/B3)*B16)</f>
        <v>41.420395227442206</v>
      </c>
      <c r="C8" s="12">
        <f>IF(C3="","---",(MIN($B3:$H3)/C3)*B16)</f>
        <v>69.135957415029196</v>
      </c>
      <c r="D8" s="12">
        <f>IF(D3="","---",(MIN($B3:$H3)/D3)*B16)</f>
        <v>59.517386773675938</v>
      </c>
      <c r="E8" s="12">
        <f>IF(E3="","---",(MIN($B3:$H3)/E3)*B16)</f>
        <v>67.365960298233219</v>
      </c>
      <c r="F8" s="12">
        <f>IF(F3="","---",(MIN($B3:$H3)/F3)*B16)</f>
        <v>73.453026284034195</v>
      </c>
      <c r="G8" s="12">
        <f>IF(G3="","---",(MIN($B3:$H3)/G3)*B16)</f>
        <v>50.380725623582769</v>
      </c>
      <c r="H8" s="13">
        <f>IF(H3="","---",(MIN($B3:$H3)/H3)*B16)</f>
        <v>75</v>
      </c>
    </row>
    <row r="9" spans="1:8" ht="21.75" customHeight="1" x14ac:dyDescent="0.25">
      <c r="A9" s="17" t="s">
        <v>4</v>
      </c>
      <c r="B9" s="12">
        <f>IF(B4="","---",(MIN($B4:$H4)/B4)*B17)</f>
        <v>0.4250609260763607</v>
      </c>
      <c r="C9" s="12">
        <f>IF(C4="","---",(MIN($B4:$H4)/C4)*B17)</f>
        <v>5</v>
      </c>
      <c r="D9" s="12">
        <f>IF(D4="","---",(MIN($B4:$H4)/D4)*B17)</f>
        <v>0.21249593892137753</v>
      </c>
      <c r="E9" s="12">
        <f>IF(E4="","---",(MIN($B4:$H4)/E4)*B17)</f>
        <v>0.24285250162443148</v>
      </c>
      <c r="F9" s="12">
        <f>IF(F4="","---",(MIN($B4:$H4)/F4)*B17)</f>
        <v>0.42499187784275505</v>
      </c>
      <c r="G9" s="12">
        <f>IF(G4="","---",(MIN($B4:$H4)/G4)*B17)</f>
        <v>0.3035656270305393</v>
      </c>
      <c r="H9" s="13">
        <f>IF(H4="","---",(MIN($B4:$H4)/H4)*B17)</f>
        <v>0.38635625258432282</v>
      </c>
    </row>
    <row r="10" spans="1:8" ht="21.75" customHeight="1" x14ac:dyDescent="0.25">
      <c r="A10" s="17" t="s">
        <v>5</v>
      </c>
      <c r="B10" s="12">
        <f>IF(B5="","---",(MIN($B5:$H5)/B5)*B18)</f>
        <v>4.5</v>
      </c>
      <c r="C10" s="12">
        <f>IF(C5="","---",(MIN($B5:$H5)/C5)*B18)</f>
        <v>15</v>
      </c>
      <c r="D10" s="12">
        <f>IF(D5="","---",(MIN($B5:$H5)/D5)*B18)</f>
        <v>1.4999999999999998</v>
      </c>
      <c r="E10" s="12">
        <f>IF(E5="","---",(MIN($B5:$H5)/E5)*B18)</f>
        <v>2.0454545454545454</v>
      </c>
      <c r="F10" s="12">
        <f>IF(F5="","---",(MIN($B5:$H5)/F5)*B18)</f>
        <v>4.5</v>
      </c>
      <c r="G10" s="12">
        <f>IF(G5="","---",(MIN($B5:$H5)/G5)*B18)</f>
        <v>2.9999999999999996</v>
      </c>
      <c r="H10" s="13">
        <f>IF(H5="","---",(MIN($B5:$H5)/H5)*B18)</f>
        <v>4.5</v>
      </c>
    </row>
    <row r="11" spans="1:8" ht="21.75" customHeight="1" x14ac:dyDescent="0.25">
      <c r="A11" s="17" t="s">
        <v>6</v>
      </c>
      <c r="B11" s="12">
        <f>IF(B6="","---",(MIN($B6:$H6)/B6)*B19)</f>
        <v>5</v>
      </c>
      <c r="C11" s="12">
        <f>IF(C6="","---",(MIN($B6:$H6)/C6)*B19)</f>
        <v>4.3512658227848098</v>
      </c>
      <c r="D11" s="12">
        <f>IF(D6="","---",(MIN($B6:$H6)/D6)*B19)</f>
        <v>3.2352941176470589</v>
      </c>
      <c r="E11" s="12">
        <f>IF(E6="","---",(MIN($B6:$H6)/E6)*B19)</f>
        <v>2.4619516562220234</v>
      </c>
      <c r="F11" s="12">
        <f>IF(F6="","---",(MIN($B6:$H6)/F6)*B19)</f>
        <v>3.2352941176470589</v>
      </c>
      <c r="G11" s="12">
        <f>IF(G6="","---",(MIN($B6:$H6)/G6)*B19)</f>
        <v>4.583333333333333</v>
      </c>
      <c r="H11" s="13">
        <f>IF(H6="","---",(MIN($B6:$H6)/H6)*B19)</f>
        <v>2.6960784313725492</v>
      </c>
    </row>
    <row r="12" spans="1:8" ht="21.75" customHeight="1" thickBot="1" x14ac:dyDescent="0.3">
      <c r="A12" s="24" t="s">
        <v>2</v>
      </c>
      <c r="B12" s="26">
        <f>SUM(B8:B11)</f>
        <v>51.345456153518569</v>
      </c>
      <c r="C12" s="25">
        <f>SUM(C8:C11)</f>
        <v>93.487223237814007</v>
      </c>
      <c r="D12" s="26">
        <f>SUM(D8:D11)</f>
        <v>64.465176830244374</v>
      </c>
      <c r="E12" s="26">
        <f>SUM(E8:E11)</f>
        <v>72.116219001534219</v>
      </c>
      <c r="F12" s="26">
        <f t="shared" ref="F12:H12" si="0">SUM(F8:F11)</f>
        <v>81.61331227952401</v>
      </c>
      <c r="G12" s="26">
        <f>SUM(G8:G11)</f>
        <v>58.267624583946642</v>
      </c>
      <c r="H12" s="27">
        <f t="shared" si="0"/>
        <v>82.582434683956876</v>
      </c>
    </row>
    <row r="13" spans="1:8" ht="21.75" customHeight="1" thickTop="1" x14ac:dyDescent="0.25">
      <c r="A13" s="14"/>
      <c r="B13" s="14"/>
      <c r="C13" s="14"/>
      <c r="D13" s="14"/>
      <c r="E13" s="14"/>
      <c r="F13" s="14"/>
      <c r="G13" s="14"/>
      <c r="H13" s="14"/>
    </row>
    <row r="14" spans="1:8" ht="21.75" customHeight="1" thickBot="1" x14ac:dyDescent="0.3">
      <c r="A14" s="14"/>
      <c r="B14" s="6"/>
      <c r="C14" s="14"/>
      <c r="D14" s="14"/>
      <c r="E14" s="14"/>
      <c r="F14" s="14"/>
      <c r="G14" s="14"/>
      <c r="H14" s="14"/>
    </row>
    <row r="15" spans="1:8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</row>
    <row r="16" spans="1:8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</row>
    <row r="17" spans="1:8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</row>
    <row r="18" spans="1:8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</row>
    <row r="19" spans="1:8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</row>
    <row r="20" spans="1:8" ht="21.75" customHeight="1" thickTop="1" x14ac:dyDescent="0.25">
      <c r="A20" s="1"/>
      <c r="B20" s="5"/>
      <c r="C20" s="1"/>
    </row>
  </sheetData>
  <mergeCells count="2">
    <mergeCell ref="A7:H7"/>
    <mergeCell ref="A1:H1"/>
  </mergeCells>
  <pageMargins left="0.7" right="0.7" top="0.75" bottom="0.75" header="0.3" footer="0.3"/>
  <pageSetup paperSize="9" scale="64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D16" sqref="D16"/>
    </sheetView>
  </sheetViews>
  <sheetFormatPr defaultRowHeight="15" x14ac:dyDescent="0.25"/>
  <cols>
    <col min="1" max="1" width="70.28515625" bestFit="1" customWidth="1"/>
    <col min="2" max="7" width="18.7109375" customWidth="1"/>
  </cols>
  <sheetData>
    <row r="1" spans="1:10" ht="21.75" customHeight="1" thickTop="1" thickBot="1" x14ac:dyDescent="0.3">
      <c r="A1" s="66" t="s">
        <v>45</v>
      </c>
      <c r="B1" s="67"/>
      <c r="C1" s="67"/>
      <c r="D1" s="67"/>
      <c r="E1" s="67"/>
      <c r="F1" s="67"/>
      <c r="G1" s="68"/>
      <c r="H1" s="14"/>
      <c r="I1" s="14"/>
      <c r="J1" s="14"/>
    </row>
    <row r="2" spans="1:10" ht="22.5" customHeight="1" thickTop="1" x14ac:dyDescent="0.25">
      <c r="A2" s="28" t="s">
        <v>1</v>
      </c>
      <c r="B2" s="36" t="s">
        <v>13</v>
      </c>
      <c r="C2" s="36" t="s">
        <v>14</v>
      </c>
      <c r="D2" s="36" t="s">
        <v>20</v>
      </c>
      <c r="E2" s="37" t="s">
        <v>17</v>
      </c>
      <c r="F2" s="36" t="s">
        <v>19</v>
      </c>
      <c r="G2" s="42" t="s">
        <v>21</v>
      </c>
      <c r="H2" s="14"/>
      <c r="I2" s="14"/>
      <c r="J2" s="14"/>
    </row>
    <row r="3" spans="1:10" ht="21.75" customHeight="1" x14ac:dyDescent="0.25">
      <c r="A3" s="17" t="s">
        <v>3</v>
      </c>
      <c r="B3" s="7">
        <v>191070</v>
      </c>
      <c r="C3" s="7">
        <v>155281.56</v>
      </c>
      <c r="D3" s="7">
        <v>167474.16</v>
      </c>
      <c r="E3" s="7">
        <v>121574.88</v>
      </c>
      <c r="F3" s="7">
        <v>261072</v>
      </c>
      <c r="G3" s="9">
        <v>139051.20000000001</v>
      </c>
      <c r="H3" s="14"/>
      <c r="I3" s="14"/>
      <c r="J3" s="14"/>
    </row>
    <row r="4" spans="1:10" ht="21.75" customHeight="1" x14ac:dyDescent="0.25">
      <c r="A4" s="17" t="s">
        <v>4</v>
      </c>
      <c r="B4" s="7">
        <v>1387.15</v>
      </c>
      <c r="C4" s="7">
        <v>181.4</v>
      </c>
      <c r="D4" s="7">
        <v>3734.64</v>
      </c>
      <c r="E4" s="7">
        <v>3734.64</v>
      </c>
      <c r="F4" s="7">
        <v>2560.9</v>
      </c>
      <c r="G4" s="9">
        <v>2347.4899999999998</v>
      </c>
      <c r="H4" s="14"/>
      <c r="I4" s="14"/>
      <c r="J4" s="14"/>
    </row>
    <row r="5" spans="1:10" ht="21.75" customHeight="1" x14ac:dyDescent="0.25">
      <c r="A5" s="17" t="s">
        <v>6</v>
      </c>
      <c r="B5" s="7">
        <v>11</v>
      </c>
      <c r="C5" s="7">
        <v>12.64</v>
      </c>
      <c r="D5" s="7">
        <v>17</v>
      </c>
      <c r="E5" s="7">
        <v>22.34</v>
      </c>
      <c r="F5" s="7">
        <v>12</v>
      </c>
      <c r="G5" s="9">
        <v>20.399999999999999</v>
      </c>
      <c r="H5" s="14"/>
      <c r="I5" s="14"/>
      <c r="J5" s="14"/>
    </row>
    <row r="6" spans="1:10" ht="21.75" customHeight="1" x14ac:dyDescent="0.25">
      <c r="A6" s="72"/>
      <c r="B6" s="73"/>
      <c r="C6" s="73"/>
      <c r="D6" s="73"/>
      <c r="E6" s="73"/>
      <c r="F6" s="73"/>
      <c r="G6" s="74"/>
      <c r="H6" s="14"/>
      <c r="I6" s="14"/>
      <c r="J6" s="14"/>
    </row>
    <row r="7" spans="1:10" ht="21.75" customHeight="1" x14ac:dyDescent="0.25">
      <c r="A7" s="17" t="s">
        <v>3</v>
      </c>
      <c r="B7" s="12">
        <f>IF(B3="","---",(MIN($B3:$G3)/B3)*$B14)</f>
        <v>57.265605275553462</v>
      </c>
      <c r="C7" s="12">
        <f t="shared" ref="C7:G7" si="0">IF(C3="","---",(MIN($B3:$G3)/C3)*$B14)</f>
        <v>70.463867055431436</v>
      </c>
      <c r="D7" s="12">
        <f t="shared" si="0"/>
        <v>65.333895091636819</v>
      </c>
      <c r="E7" s="12">
        <f t="shared" si="0"/>
        <v>90</v>
      </c>
      <c r="F7" s="12">
        <f t="shared" si="0"/>
        <v>41.910810810810815</v>
      </c>
      <c r="G7" s="13">
        <f t="shared" si="0"/>
        <v>78.688563636991262</v>
      </c>
      <c r="H7" s="14"/>
      <c r="I7" s="14"/>
      <c r="J7" s="14"/>
    </row>
    <row r="8" spans="1:10" ht="21.75" customHeight="1" x14ac:dyDescent="0.25">
      <c r="A8" s="17" t="s">
        <v>4</v>
      </c>
      <c r="B8" s="12">
        <f>IF(B4="","---",(MIN($B4:$G4)/B4)*$B15)</f>
        <v>0.65385863100601949</v>
      </c>
      <c r="C8" s="12">
        <f t="shared" ref="C8:G8" si="1">IF(C4="","---",(MIN($B4:$G4)/C4)*$B15)</f>
        <v>5</v>
      </c>
      <c r="D8" s="12">
        <f t="shared" si="1"/>
        <v>0.24286142707195341</v>
      </c>
      <c r="E8" s="12">
        <f t="shared" si="1"/>
        <v>0.24286142707195341</v>
      </c>
      <c r="F8" s="12">
        <f t="shared" si="1"/>
        <v>0.35417236127923774</v>
      </c>
      <c r="G8" s="13">
        <f t="shared" si="1"/>
        <v>0.38637012298241957</v>
      </c>
      <c r="H8" s="14"/>
      <c r="I8" s="14"/>
      <c r="J8" s="14"/>
    </row>
    <row r="9" spans="1:10" ht="21.75" customHeight="1" x14ac:dyDescent="0.25">
      <c r="A9" s="17" t="s">
        <v>6</v>
      </c>
      <c r="B9" s="12">
        <f>IF(B5="","---",(MIN($B5:$G5)/B5)*$B16)</f>
        <v>5</v>
      </c>
      <c r="C9" s="12">
        <f t="shared" ref="C9:G9" si="2">IF(C5="","---",(MIN($B5:$G5)/C5)*$B16)</f>
        <v>4.3512658227848098</v>
      </c>
      <c r="D9" s="12">
        <f t="shared" si="2"/>
        <v>3.2352941176470589</v>
      </c>
      <c r="E9" s="12">
        <f t="shared" si="2"/>
        <v>2.4619516562220234</v>
      </c>
      <c r="F9" s="12">
        <f t="shared" si="2"/>
        <v>4.583333333333333</v>
      </c>
      <c r="G9" s="13">
        <f t="shared" si="2"/>
        <v>2.6960784313725492</v>
      </c>
      <c r="H9" s="14"/>
      <c r="I9" s="14"/>
      <c r="J9" s="14"/>
    </row>
    <row r="10" spans="1:10" ht="21.75" customHeight="1" thickBot="1" x14ac:dyDescent="0.3">
      <c r="A10" s="24" t="s">
        <v>2</v>
      </c>
      <c r="B10" s="26">
        <f>SUM(B7:B9)</f>
        <v>62.919463906559479</v>
      </c>
      <c r="C10" s="26">
        <f>SUM(C7:C9)</f>
        <v>79.815132878216247</v>
      </c>
      <c r="D10" s="26">
        <f t="shared" ref="D10:G10" si="3">SUM(D7:D9)</f>
        <v>68.812050636355835</v>
      </c>
      <c r="E10" s="25">
        <f t="shared" si="3"/>
        <v>92.704813083293985</v>
      </c>
      <c r="F10" s="26">
        <f t="shared" si="3"/>
        <v>46.848316505423391</v>
      </c>
      <c r="G10" s="27">
        <f t="shared" si="3"/>
        <v>81.77101219134623</v>
      </c>
      <c r="H10" s="14"/>
      <c r="I10" s="14"/>
      <c r="J10" s="14"/>
    </row>
    <row r="11" spans="1:10" ht="21.75" customHeight="1" thickTop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21.75" customHeight="1" thickBot="1" x14ac:dyDescent="0.3">
      <c r="A12" s="14"/>
      <c r="B12" s="6"/>
      <c r="C12" s="14"/>
      <c r="D12" s="14"/>
      <c r="E12" s="14"/>
      <c r="F12" s="14"/>
      <c r="G12" s="14"/>
      <c r="H12" s="14"/>
      <c r="I12" s="14"/>
      <c r="J12" s="14"/>
    </row>
    <row r="13" spans="1:10" ht="21.75" customHeight="1" thickTop="1" x14ac:dyDescent="0.25">
      <c r="A13" s="15"/>
      <c r="B13" s="16" t="s">
        <v>0</v>
      </c>
      <c r="C13" s="14"/>
      <c r="D13" s="14"/>
      <c r="E13" s="14"/>
      <c r="F13" s="14"/>
      <c r="G13" s="14"/>
      <c r="H13" s="14"/>
      <c r="I13" s="14"/>
      <c r="J13" s="14"/>
    </row>
    <row r="14" spans="1:10" ht="21.75" customHeight="1" x14ac:dyDescent="0.25">
      <c r="A14" s="17" t="s">
        <v>3</v>
      </c>
      <c r="B14" s="18">
        <v>90</v>
      </c>
      <c r="C14" s="14"/>
      <c r="D14" s="14"/>
      <c r="E14" s="14"/>
      <c r="F14" s="14"/>
      <c r="G14" s="14"/>
      <c r="H14" s="14"/>
      <c r="I14" s="14"/>
      <c r="J14" s="14"/>
    </row>
    <row r="15" spans="1:10" ht="21.75" customHeight="1" x14ac:dyDescent="0.25">
      <c r="A15" s="17" t="s">
        <v>4</v>
      </c>
      <c r="B15" s="18">
        <v>5</v>
      </c>
      <c r="C15" s="14"/>
      <c r="D15" s="14"/>
      <c r="E15" s="14"/>
      <c r="F15" s="14"/>
      <c r="G15" s="14"/>
      <c r="H15" s="14"/>
      <c r="I15" s="14"/>
      <c r="J15" s="14"/>
    </row>
    <row r="16" spans="1:10" ht="21.75" customHeight="1" thickBot="1" x14ac:dyDescent="0.3">
      <c r="A16" s="19" t="s">
        <v>6</v>
      </c>
      <c r="B16" s="20">
        <v>5</v>
      </c>
      <c r="C16" s="14"/>
      <c r="D16" s="14"/>
      <c r="E16" s="14"/>
      <c r="F16" s="14"/>
      <c r="G16" s="14"/>
      <c r="H16" s="14"/>
      <c r="I16" s="14"/>
      <c r="J16" s="14"/>
    </row>
    <row r="17" spans="1:10" ht="15.75" thickTop="1" x14ac:dyDescent="0.25">
      <c r="A17" s="41"/>
      <c r="B17" s="34"/>
      <c r="C17" s="41"/>
      <c r="D17" s="14"/>
      <c r="E17" s="14"/>
      <c r="F17" s="14"/>
      <c r="G17" s="14"/>
      <c r="H17" s="14"/>
      <c r="I17" s="14"/>
      <c r="J17" s="14"/>
    </row>
    <row r="18" spans="1:10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</sheetData>
  <mergeCells count="2">
    <mergeCell ref="A1:G1"/>
    <mergeCell ref="A6:G6"/>
  </mergeCells>
  <pageMargins left="0.7" right="0.7" top="0.75" bottom="0.75" header="0.3" footer="0.3"/>
  <pageSetup paperSize="9" scale="71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zoomScaleNormal="100" workbookViewId="0">
      <selection activeCell="D16" sqref="D16"/>
    </sheetView>
  </sheetViews>
  <sheetFormatPr defaultRowHeight="15" x14ac:dyDescent="0.25"/>
  <cols>
    <col min="1" max="1" width="71.85546875" bestFit="1" customWidth="1"/>
    <col min="2" max="5" width="18.7109375" customWidth="1"/>
  </cols>
  <sheetData>
    <row r="1" spans="1:5" ht="21.75" customHeight="1" thickTop="1" thickBot="1" x14ac:dyDescent="0.3">
      <c r="A1" s="66" t="s">
        <v>46</v>
      </c>
      <c r="B1" s="67"/>
      <c r="C1" s="67"/>
      <c r="D1" s="67"/>
      <c r="E1" s="68"/>
    </row>
    <row r="2" spans="1:5" ht="21.75" customHeight="1" thickTop="1" x14ac:dyDescent="0.25">
      <c r="A2" s="28" t="s">
        <v>1</v>
      </c>
      <c r="B2" s="30" t="s">
        <v>13</v>
      </c>
      <c r="C2" s="29" t="s">
        <v>14</v>
      </c>
      <c r="D2" s="30" t="s">
        <v>19</v>
      </c>
      <c r="E2" s="32" t="s">
        <v>21</v>
      </c>
    </row>
    <row r="3" spans="1:5" ht="21.75" customHeight="1" x14ac:dyDescent="0.25">
      <c r="A3" s="17" t="s">
        <v>3</v>
      </c>
      <c r="B3" s="7">
        <v>242380.79999999999</v>
      </c>
      <c r="C3" s="7">
        <v>121061.88</v>
      </c>
      <c r="D3" s="7">
        <v>157849.56</v>
      </c>
      <c r="E3" s="9">
        <v>129279.6</v>
      </c>
    </row>
    <row r="4" spans="1:5" ht="21.75" customHeight="1" x14ac:dyDescent="0.25">
      <c r="A4" s="17" t="s">
        <v>4</v>
      </c>
      <c r="B4" s="7">
        <v>432</v>
      </c>
      <c r="C4" s="7">
        <v>73.44</v>
      </c>
      <c r="D4" s="7">
        <v>1209.5999999999999</v>
      </c>
      <c r="E4" s="9">
        <v>950.4</v>
      </c>
    </row>
    <row r="5" spans="1:5" ht="21.75" customHeight="1" x14ac:dyDescent="0.25">
      <c r="A5" s="17" t="s">
        <v>5</v>
      </c>
      <c r="B5" s="7">
        <v>64.8</v>
      </c>
      <c r="C5" s="7">
        <v>19.440000000000001</v>
      </c>
      <c r="D5" s="7">
        <v>77.760000000000005</v>
      </c>
      <c r="E5" s="9">
        <v>64.8</v>
      </c>
    </row>
    <row r="6" spans="1:5" ht="21.75" customHeight="1" x14ac:dyDescent="0.25">
      <c r="A6" s="17" t="s">
        <v>6</v>
      </c>
      <c r="B6" s="7">
        <v>11</v>
      </c>
      <c r="C6" s="7">
        <v>12.64</v>
      </c>
      <c r="D6" s="7">
        <v>12</v>
      </c>
      <c r="E6" s="9">
        <v>20.399999999999999</v>
      </c>
    </row>
    <row r="7" spans="1:5" ht="21.75" customHeight="1" x14ac:dyDescent="0.25">
      <c r="A7" s="48"/>
      <c r="B7" s="49"/>
      <c r="C7" s="49"/>
      <c r="D7" s="49"/>
      <c r="E7" s="50"/>
    </row>
    <row r="8" spans="1:5" ht="21.75" customHeight="1" x14ac:dyDescent="0.25">
      <c r="A8" s="17" t="s">
        <v>3</v>
      </c>
      <c r="B8" s="12">
        <f>IF(B3="","---",(MIN($B3:$E3)/B3)*B16)</f>
        <v>37.460231998574145</v>
      </c>
      <c r="C8" s="12">
        <f>IF(C3="","---",(MIN($B3:$E3)/C3)*B16)</f>
        <v>75</v>
      </c>
      <c r="D8" s="12">
        <f>IF(D3="","---",(MIN($B3:$E3)/D3)*B16)</f>
        <v>57.520850865849738</v>
      </c>
      <c r="E8" s="13">
        <f>IF(E3="","---",(MIN($B3:$E3)/E3)*B16)</f>
        <v>70.232588900336935</v>
      </c>
    </row>
    <row r="9" spans="1:5" ht="21.75" customHeight="1" x14ac:dyDescent="0.25">
      <c r="A9" s="17" t="s">
        <v>4</v>
      </c>
      <c r="B9" s="12">
        <f>IF(B4="","---",(MIN($B4:$E4)/B4)*B17)</f>
        <v>0.84999999999999987</v>
      </c>
      <c r="C9" s="12">
        <f>IF(C4="","---",(MIN($B4:$E4)/C4)*B17)</f>
        <v>5</v>
      </c>
      <c r="D9" s="12">
        <f>IF(D4="","---",(MIN($B4:$E4)/D4)*B17)</f>
        <v>0.30357142857142855</v>
      </c>
      <c r="E9" s="13">
        <f>IF(E4="","---",(MIN($B4:$E4)/E4)*B17)</f>
        <v>0.38636363636363635</v>
      </c>
    </row>
    <row r="10" spans="1:5" ht="21.75" customHeight="1" x14ac:dyDescent="0.25">
      <c r="A10" s="17" t="s">
        <v>5</v>
      </c>
      <c r="B10" s="12">
        <f>IF(B5="","---",(MIN($B5:$E5)/B5)*B18)</f>
        <v>4.5000000000000009</v>
      </c>
      <c r="C10" s="12">
        <f>IF(C5="","---",(MIN($B5:$E5)/C5)*B18)</f>
        <v>15</v>
      </c>
      <c r="D10" s="12">
        <f>IF(D5="","---",(MIN($B5:$E5)/D5)*B18)</f>
        <v>3.75</v>
      </c>
      <c r="E10" s="13">
        <f>IF(E5="","---",(MIN($B5:$E5)/E5)*B18)</f>
        <v>4.5000000000000009</v>
      </c>
    </row>
    <row r="11" spans="1:5" ht="21.75" customHeight="1" x14ac:dyDescent="0.25">
      <c r="A11" s="17" t="s">
        <v>6</v>
      </c>
      <c r="B11" s="12">
        <f>IF(B6="","---",(MIN($B6:$E6)/B6)*B19)</f>
        <v>5</v>
      </c>
      <c r="C11" s="12">
        <f>IF(C6="","---",(MIN($B6:$E6)/C6)*B19)</f>
        <v>4.3512658227848098</v>
      </c>
      <c r="D11" s="12">
        <f>IF(D6="","---",(MIN($B6:$E6)/D6)*B19)</f>
        <v>4.583333333333333</v>
      </c>
      <c r="E11" s="13">
        <f>IF(E6="","---",(MIN($B6:$E6)/E6)*B19)</f>
        <v>2.6960784313725492</v>
      </c>
    </row>
    <row r="12" spans="1:5" ht="21.75" customHeight="1" thickBot="1" x14ac:dyDescent="0.3">
      <c r="A12" s="24" t="s">
        <v>2</v>
      </c>
      <c r="B12" s="26">
        <f>SUM(B8:B11)</f>
        <v>47.810231998574146</v>
      </c>
      <c r="C12" s="25">
        <f>SUM(C8:C11)</f>
        <v>99.351265822784811</v>
      </c>
      <c r="D12" s="26">
        <f>SUM(D8:D11)</f>
        <v>66.157755627754497</v>
      </c>
      <c r="E12" s="27">
        <f>SUM(E8:E11)</f>
        <v>77.815030968073131</v>
      </c>
    </row>
    <row r="13" spans="1:5" ht="21.75" customHeight="1" thickTop="1" x14ac:dyDescent="0.25">
      <c r="A13" s="14"/>
      <c r="B13" s="14"/>
      <c r="C13" s="14"/>
      <c r="D13" s="14"/>
      <c r="E13" s="14"/>
    </row>
    <row r="14" spans="1:5" ht="21.75" customHeight="1" thickBot="1" x14ac:dyDescent="0.3">
      <c r="A14" s="14"/>
      <c r="B14" s="6"/>
      <c r="C14" s="14"/>
      <c r="D14" s="14"/>
      <c r="E14" s="14"/>
    </row>
    <row r="15" spans="1:5" ht="21.75" customHeight="1" thickTop="1" x14ac:dyDescent="0.25">
      <c r="A15" s="15"/>
      <c r="B15" s="16" t="s">
        <v>0</v>
      </c>
      <c r="C15" s="14"/>
      <c r="D15" s="14"/>
      <c r="E15" s="14"/>
    </row>
    <row r="16" spans="1:5" ht="21.75" customHeight="1" x14ac:dyDescent="0.25">
      <c r="A16" s="17" t="s">
        <v>3</v>
      </c>
      <c r="B16" s="18">
        <v>75</v>
      </c>
      <c r="C16" s="14"/>
      <c r="D16" s="14"/>
      <c r="E16" s="14"/>
    </row>
    <row r="17" spans="1:5" ht="21.75" customHeight="1" x14ac:dyDescent="0.25">
      <c r="A17" s="17" t="s">
        <v>4</v>
      </c>
      <c r="B17" s="18">
        <v>5</v>
      </c>
      <c r="C17" s="14"/>
      <c r="D17" s="14"/>
      <c r="E17" s="14"/>
    </row>
    <row r="18" spans="1:5" ht="21.75" customHeight="1" x14ac:dyDescent="0.25">
      <c r="A18" s="17" t="s">
        <v>5</v>
      </c>
      <c r="B18" s="18">
        <v>15</v>
      </c>
      <c r="C18" s="14"/>
      <c r="D18" s="14"/>
      <c r="E18" s="14"/>
    </row>
    <row r="19" spans="1:5" ht="21.75" customHeight="1" thickBot="1" x14ac:dyDescent="0.3">
      <c r="A19" s="19" t="s">
        <v>6</v>
      </c>
      <c r="B19" s="20">
        <v>5</v>
      </c>
      <c r="C19" s="14"/>
      <c r="D19" s="14"/>
      <c r="E19" s="14"/>
    </row>
    <row r="20" spans="1:5" ht="21.75" customHeight="1" thickTop="1" x14ac:dyDescent="0.25">
      <c r="A20" s="41"/>
      <c r="B20" s="34"/>
      <c r="C20" s="41"/>
      <c r="D20" s="14"/>
      <c r="E20" s="14"/>
    </row>
    <row r="21" spans="1:5" x14ac:dyDescent="0.25">
      <c r="A21" s="14"/>
      <c r="B21" s="14"/>
      <c r="C21" s="14"/>
      <c r="D21" s="14"/>
      <c r="E21" s="14"/>
    </row>
    <row r="22" spans="1:5" x14ac:dyDescent="0.25">
      <c r="A22" s="14"/>
      <c r="B22" s="14"/>
      <c r="C22" s="14"/>
      <c r="D22" s="14"/>
      <c r="E22" s="14"/>
    </row>
    <row r="23" spans="1:5" x14ac:dyDescent="0.25">
      <c r="A23" s="14"/>
      <c r="B23" s="14"/>
      <c r="C23" s="14"/>
      <c r="D23" s="14"/>
      <c r="E23" s="14"/>
    </row>
  </sheetData>
  <mergeCells count="1">
    <mergeCell ref="A1:E1"/>
  </mergeCells>
  <pageMargins left="0.7" right="0.7" top="0.75" bottom="0.75" header="0.3" footer="0.3"/>
  <pageSetup paperSize="9" scale="89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E14" sqref="E14"/>
    </sheetView>
  </sheetViews>
  <sheetFormatPr defaultRowHeight="15" x14ac:dyDescent="0.25"/>
  <cols>
    <col min="1" max="1" width="71.85546875" bestFit="1" customWidth="1"/>
    <col min="2" max="8" width="18.7109375" customWidth="1"/>
  </cols>
  <sheetData>
    <row r="1" spans="1:10" ht="21.75" customHeight="1" thickTop="1" thickBot="1" x14ac:dyDescent="0.3">
      <c r="A1" s="66" t="s">
        <v>47</v>
      </c>
      <c r="B1" s="67"/>
      <c r="C1" s="67"/>
      <c r="D1" s="67"/>
      <c r="E1" s="67"/>
      <c r="F1" s="67"/>
      <c r="G1" s="67"/>
      <c r="H1" s="68"/>
      <c r="I1" s="14"/>
      <c r="J1" s="14"/>
    </row>
    <row r="2" spans="1:10" ht="21.75" customHeight="1" thickTop="1" x14ac:dyDescent="0.25">
      <c r="A2" s="35" t="s">
        <v>1</v>
      </c>
      <c r="B2" s="36" t="s">
        <v>28</v>
      </c>
      <c r="C2" s="36" t="s">
        <v>12</v>
      </c>
      <c r="D2" s="36" t="s">
        <v>33</v>
      </c>
      <c r="E2" s="36" t="s">
        <v>14</v>
      </c>
      <c r="F2" s="36" t="s">
        <v>15</v>
      </c>
      <c r="G2" s="37" t="s">
        <v>25</v>
      </c>
      <c r="H2" s="42" t="s">
        <v>19</v>
      </c>
      <c r="I2" s="14"/>
      <c r="J2" s="14"/>
    </row>
    <row r="3" spans="1:10" ht="21.75" customHeight="1" x14ac:dyDescent="0.25">
      <c r="A3" s="17" t="s">
        <v>3</v>
      </c>
      <c r="B3" s="7">
        <v>139626</v>
      </c>
      <c r="C3" s="7">
        <v>177177.60000000001</v>
      </c>
      <c r="D3" s="7">
        <v>121539.6</v>
      </c>
      <c r="E3" s="7">
        <v>125553.84</v>
      </c>
      <c r="F3" s="7">
        <v>138844.79999999999</v>
      </c>
      <c r="G3" s="7">
        <v>106012.44</v>
      </c>
      <c r="H3" s="9">
        <v>170820</v>
      </c>
      <c r="I3" s="14"/>
      <c r="J3" s="14"/>
    </row>
    <row r="4" spans="1:10" ht="21.75" customHeight="1" x14ac:dyDescent="0.25">
      <c r="A4" s="17" t="s">
        <v>4</v>
      </c>
      <c r="B4" s="7">
        <v>362.88</v>
      </c>
      <c r="C4" s="7">
        <v>362.88</v>
      </c>
      <c r="D4" s="7">
        <v>3628.8</v>
      </c>
      <c r="E4" s="7">
        <v>154.22</v>
      </c>
      <c r="F4" s="7">
        <v>2268</v>
      </c>
      <c r="G4" s="7">
        <v>725.76</v>
      </c>
      <c r="H4" s="9">
        <v>2268</v>
      </c>
      <c r="I4" s="14"/>
      <c r="J4" s="14"/>
    </row>
    <row r="5" spans="1:10" ht="21.75" customHeight="1" x14ac:dyDescent="0.25">
      <c r="A5" s="17" t="s">
        <v>5</v>
      </c>
      <c r="B5" s="7">
        <v>1190.1600000000001</v>
      </c>
      <c r="C5" s="7">
        <v>238.03</v>
      </c>
      <c r="D5" s="7">
        <v>238.03</v>
      </c>
      <c r="E5" s="7">
        <v>714.1</v>
      </c>
      <c r="F5" s="7">
        <v>2856.38</v>
      </c>
      <c r="G5" s="7">
        <v>595.08000000000004</v>
      </c>
      <c r="H5" s="9">
        <v>2856.38</v>
      </c>
      <c r="I5" s="14"/>
      <c r="J5" s="14"/>
    </row>
    <row r="6" spans="1:10" ht="21.75" customHeight="1" x14ac:dyDescent="0.25">
      <c r="A6" s="17" t="s">
        <v>6</v>
      </c>
      <c r="B6" s="7">
        <v>9</v>
      </c>
      <c r="C6" s="7">
        <v>11.43</v>
      </c>
      <c r="D6" s="7">
        <v>20.8</v>
      </c>
      <c r="E6" s="7">
        <v>12.643000000000001</v>
      </c>
      <c r="F6" s="7">
        <v>20</v>
      </c>
      <c r="G6" s="7">
        <v>20</v>
      </c>
      <c r="H6" s="9">
        <v>12</v>
      </c>
      <c r="I6" s="14"/>
      <c r="J6" s="14"/>
    </row>
    <row r="7" spans="1:10" ht="21.75" customHeight="1" x14ac:dyDescent="0.25">
      <c r="A7" s="72"/>
      <c r="B7" s="73"/>
      <c r="C7" s="73"/>
      <c r="D7" s="73"/>
      <c r="E7" s="73"/>
      <c r="F7" s="73"/>
      <c r="G7" s="73"/>
      <c r="H7" s="74"/>
      <c r="I7" s="14"/>
      <c r="J7" s="14"/>
    </row>
    <row r="8" spans="1:10" ht="21.75" customHeight="1" x14ac:dyDescent="0.25">
      <c r="A8" s="17" t="s">
        <v>3</v>
      </c>
      <c r="B8" s="12">
        <f>IF(B3="","---",(MIN($B3:$H3)/B3)*B16)</f>
        <v>56.944501740363542</v>
      </c>
      <c r="C8" s="12">
        <f>IF(C3="","---",(MIN($B3:$H3)/C3)*B16)</f>
        <v>44.875497805591678</v>
      </c>
      <c r="D8" s="12">
        <f>IF(D3="","---",(MIN($B3:$H3)/D3)*B16)</f>
        <v>65.418456206865912</v>
      </c>
      <c r="E8" s="12">
        <f>IF(E3="","---",(MIN($B3:$H3)/E3)*B16)</f>
        <v>63.32688032480727</v>
      </c>
      <c r="F8" s="12">
        <f>IF(F3="","---",(MIN($B3:$H3)/F3)*B16)</f>
        <v>57.264895768512766</v>
      </c>
      <c r="G8" s="12">
        <f>IF(G3="","---",(MIN($B3:$H3)/G3)*B16)</f>
        <v>75</v>
      </c>
      <c r="H8" s="13">
        <f>IF(H3="","---",(MIN($B3:$H3)/H3)*B16)</f>
        <v>46.545679662802947</v>
      </c>
      <c r="I8" s="14"/>
      <c r="J8" s="14"/>
    </row>
    <row r="9" spans="1:10" ht="21.75" customHeight="1" x14ac:dyDescent="0.25">
      <c r="A9" s="17" t="s">
        <v>4</v>
      </c>
      <c r="B9" s="12">
        <f>IF(B4="","---",(MIN($B4:$H4)/B4)*B17)</f>
        <v>2.1249448853615522</v>
      </c>
      <c r="C9" s="12">
        <f>IF(C4="","---",(MIN($B4:$H4)/C4)*B17)</f>
        <v>2.1249448853615522</v>
      </c>
      <c r="D9" s="12">
        <f>IF(D4="","---",(MIN($B4:$H4)/D4)*B17)</f>
        <v>0.21249448853615518</v>
      </c>
      <c r="E9" s="12">
        <f>IF(E4="","---",(MIN($B4:$H4)/E4)*B17)</f>
        <v>5</v>
      </c>
      <c r="F9" s="12">
        <f>IF(F4="","---",(MIN($B4:$H4)/F4)*B17)</f>
        <v>0.33999118165784831</v>
      </c>
      <c r="G9" s="12">
        <f>IF(G4="","---",(MIN($B4:$H4)/G4)*B17)</f>
        <v>1.0624724426807761</v>
      </c>
      <c r="H9" s="13">
        <f>IF(H4="","---",(MIN($B4:$H4)/H4)*B17)</f>
        <v>0.33999118165784831</v>
      </c>
      <c r="I9" s="14"/>
      <c r="J9" s="14"/>
    </row>
    <row r="10" spans="1:10" ht="21.75" customHeight="1" x14ac:dyDescent="0.25">
      <c r="A10" s="17" t="s">
        <v>5</v>
      </c>
      <c r="B10" s="12">
        <f>IF(B5="","---",(MIN($B5:$H5)/B5)*B18)</f>
        <v>2.9999747933051015</v>
      </c>
      <c r="C10" s="12">
        <f>IF(C5="","---",(MIN($B5:$H5)/C5)*B18)</f>
        <v>15</v>
      </c>
      <c r="D10" s="12">
        <f>IF(D5="","---",(MIN($B5:$H5)/D5)*B18)</f>
        <v>15</v>
      </c>
      <c r="E10" s="12">
        <f>IF(E5="","---",(MIN($B5:$H5)/E5)*B18)</f>
        <v>4.9999299817952663</v>
      </c>
      <c r="F10" s="12">
        <f>IF(F5="","---",(MIN($B5:$H5)/F5)*B18)</f>
        <v>1.2499912476631259</v>
      </c>
      <c r="G10" s="12">
        <f>IF(G5="","---",(MIN($B5:$H5)/G5)*B18)</f>
        <v>5.9999495866102031</v>
      </c>
      <c r="H10" s="13">
        <f>IF(H5="","---",(MIN($B5:$H5)/H5)*B18)</f>
        <v>1.2499912476631259</v>
      </c>
      <c r="I10" s="14"/>
      <c r="J10" s="14"/>
    </row>
    <row r="11" spans="1:10" ht="21.75" customHeight="1" x14ac:dyDescent="0.25">
      <c r="A11" s="17" t="s">
        <v>6</v>
      </c>
      <c r="B11" s="12">
        <f>IF(B6="","---",(MIN($B6:$H6)/B6)*B19)</f>
        <v>5</v>
      </c>
      <c r="C11" s="12">
        <f>IF(C6="","---",(MIN($B6:$H6)/C6)*B19)</f>
        <v>3.9370078740157481</v>
      </c>
      <c r="D11" s="12">
        <f>IF(D6="","---",(MIN($B6:$H6)/D6)*B19)</f>
        <v>2.1634615384615383</v>
      </c>
      <c r="E11" s="12">
        <f>IF(E6="","---",(MIN($B6:$H6)/E6)*B19)</f>
        <v>3.5592818160246775</v>
      </c>
      <c r="F11" s="12">
        <f>IF(F6="","---",(MIN($B6:$H6)/F6)*B19)</f>
        <v>2.25</v>
      </c>
      <c r="G11" s="12">
        <f>IF(G6="","---",(MIN($B6:$H6)/G6)*B19)</f>
        <v>2.25</v>
      </c>
      <c r="H11" s="13">
        <f>IF(H6="","---",(MIN($B6:$H6)/H6)*B19)</f>
        <v>3.75</v>
      </c>
      <c r="I11" s="14"/>
      <c r="J11" s="14"/>
    </row>
    <row r="12" spans="1:10" ht="21.75" customHeight="1" thickBot="1" x14ac:dyDescent="0.3">
      <c r="A12" s="24" t="s">
        <v>2</v>
      </c>
      <c r="B12" s="26">
        <f>SUM(B8:B11)</f>
        <v>67.069421419030192</v>
      </c>
      <c r="C12" s="26">
        <f>SUM(C8:C11)</f>
        <v>65.93745056496897</v>
      </c>
      <c r="D12" s="26">
        <f>SUM(D8:D11)</f>
        <v>82.794412233863596</v>
      </c>
      <c r="E12" s="26">
        <f>SUM(E8:E11)</f>
        <v>76.886092122627204</v>
      </c>
      <c r="F12" s="26">
        <f t="shared" ref="F12:H12" si="0">SUM(F8:F11)</f>
        <v>61.104878197833742</v>
      </c>
      <c r="G12" s="25">
        <f t="shared" si="0"/>
        <v>84.312422029290971</v>
      </c>
      <c r="H12" s="27">
        <f t="shared" si="0"/>
        <v>51.885662092123923</v>
      </c>
      <c r="I12" s="14"/>
      <c r="J12" s="14"/>
    </row>
    <row r="13" spans="1:10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</row>
    <row r="15" spans="1:10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</row>
    <row r="16" spans="1:10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</row>
    <row r="17" spans="1:10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</row>
    <row r="18" spans="1:10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</row>
    <row r="19" spans="1:10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</row>
    <row r="20" spans="1:10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</sheetData>
  <mergeCells count="2">
    <mergeCell ref="A1:H1"/>
    <mergeCell ref="A7:H7"/>
  </mergeCells>
  <pageMargins left="0.7" right="0.7" top="0.75" bottom="0.75" header="0.3" footer="0.3"/>
  <pageSetup paperSize="9" scale="6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activeCell="F14" sqref="F14"/>
    </sheetView>
  </sheetViews>
  <sheetFormatPr defaultRowHeight="15" x14ac:dyDescent="0.25"/>
  <cols>
    <col min="1" max="1" width="71.85546875" bestFit="1" customWidth="1"/>
    <col min="2" max="9" width="15.7109375" customWidth="1"/>
  </cols>
  <sheetData>
    <row r="1" spans="1:10" ht="21.75" customHeight="1" thickTop="1" thickBot="1" x14ac:dyDescent="0.3">
      <c r="A1" s="66" t="s">
        <v>48</v>
      </c>
      <c r="B1" s="67"/>
      <c r="C1" s="67"/>
      <c r="D1" s="67"/>
      <c r="E1" s="67"/>
      <c r="F1" s="67"/>
      <c r="G1" s="67"/>
      <c r="H1" s="67"/>
      <c r="I1" s="68"/>
      <c r="J1" s="14"/>
    </row>
    <row r="2" spans="1:10" s="33" customFormat="1" ht="26.25" thickTop="1" x14ac:dyDescent="0.25">
      <c r="A2" s="35" t="s">
        <v>1</v>
      </c>
      <c r="B2" s="36" t="s">
        <v>28</v>
      </c>
      <c r="C2" s="36" t="s">
        <v>33</v>
      </c>
      <c r="D2" s="36" t="s">
        <v>14</v>
      </c>
      <c r="E2" s="36" t="s">
        <v>15</v>
      </c>
      <c r="F2" s="36" t="s">
        <v>20</v>
      </c>
      <c r="G2" s="37" t="s">
        <v>18</v>
      </c>
      <c r="H2" s="36" t="s">
        <v>25</v>
      </c>
      <c r="I2" s="42" t="s">
        <v>19</v>
      </c>
      <c r="J2" s="51"/>
    </row>
    <row r="3" spans="1:10" ht="21.75" customHeight="1" x14ac:dyDescent="0.25">
      <c r="A3" s="17" t="s">
        <v>3</v>
      </c>
      <c r="B3" s="7">
        <v>152434.79999999999</v>
      </c>
      <c r="C3" s="7">
        <v>149240.88</v>
      </c>
      <c r="D3" s="7">
        <v>138621.12</v>
      </c>
      <c r="E3" s="7">
        <v>120834</v>
      </c>
      <c r="F3" s="7">
        <v>133722.4</v>
      </c>
      <c r="G3" s="7">
        <v>112146.84</v>
      </c>
      <c r="H3" s="7">
        <v>133049.28</v>
      </c>
      <c r="I3" s="9">
        <v>142704</v>
      </c>
      <c r="J3" s="14"/>
    </row>
    <row r="4" spans="1:10" ht="21.75" customHeight="1" x14ac:dyDescent="0.25">
      <c r="A4" s="17" t="s">
        <v>4</v>
      </c>
      <c r="B4" s="7">
        <v>345.6</v>
      </c>
      <c r="C4" s="7">
        <v>3456</v>
      </c>
      <c r="D4" s="7">
        <v>146.88</v>
      </c>
      <c r="E4" s="7">
        <v>2160</v>
      </c>
      <c r="F4" s="7">
        <v>3024</v>
      </c>
      <c r="G4" s="7">
        <v>423.36</v>
      </c>
      <c r="H4" s="7">
        <v>691.2</v>
      </c>
      <c r="I4" s="9">
        <v>1987.2</v>
      </c>
      <c r="J4" s="14"/>
    </row>
    <row r="5" spans="1:10" ht="21.75" customHeight="1" x14ac:dyDescent="0.25">
      <c r="A5" s="17" t="s">
        <v>5</v>
      </c>
      <c r="B5" s="7">
        <v>432</v>
      </c>
      <c r="C5" s="7">
        <v>54</v>
      </c>
      <c r="D5" s="7">
        <v>162</v>
      </c>
      <c r="E5" s="7">
        <v>648</v>
      </c>
      <c r="F5" s="7">
        <v>1350</v>
      </c>
      <c r="G5" s="7">
        <v>264.60000000000002</v>
      </c>
      <c r="H5" s="7">
        <v>162</v>
      </c>
      <c r="I5" s="9">
        <v>648</v>
      </c>
      <c r="J5" s="14"/>
    </row>
    <row r="6" spans="1:10" ht="21.75" customHeight="1" x14ac:dyDescent="0.25">
      <c r="A6" s="17" t="s">
        <v>6</v>
      </c>
      <c r="B6" s="7">
        <v>9</v>
      </c>
      <c r="C6" s="7">
        <v>20.8</v>
      </c>
      <c r="D6" s="7">
        <v>12.64</v>
      </c>
      <c r="E6" s="7">
        <v>20</v>
      </c>
      <c r="F6" s="7">
        <v>17</v>
      </c>
      <c r="G6" s="7">
        <v>17</v>
      </c>
      <c r="H6" s="7">
        <v>20</v>
      </c>
      <c r="I6" s="9">
        <v>12</v>
      </c>
      <c r="J6" s="14"/>
    </row>
    <row r="7" spans="1:10" ht="21.75" customHeight="1" x14ac:dyDescent="0.25">
      <c r="A7" s="63"/>
      <c r="B7" s="64"/>
      <c r="C7" s="64"/>
      <c r="D7" s="64"/>
      <c r="E7" s="64"/>
      <c r="F7" s="64"/>
      <c r="G7" s="64"/>
      <c r="H7" s="64"/>
      <c r="I7" s="65"/>
      <c r="J7" s="14"/>
    </row>
    <row r="8" spans="1:10" ht="21.75" customHeight="1" x14ac:dyDescent="0.25">
      <c r="A8" s="17" t="s">
        <v>3</v>
      </c>
      <c r="B8" s="12">
        <f>IF(B3="","---",(MIN($B3:$I3)/B3)*B16)</f>
        <v>55.177774366483241</v>
      </c>
      <c r="C8" s="12">
        <f>IF(C3="","---",(MIN($B3:$I3)/C3)*B16)</f>
        <v>56.358639804321705</v>
      </c>
      <c r="D8" s="12">
        <f>IF(D3="","---",(MIN($B3:$I3)/D3)*B16)</f>
        <v>60.67627357216562</v>
      </c>
      <c r="E8" s="12">
        <f>IF(E3="","---",(MIN($B3:$I3)/E3)*B16)</f>
        <v>69.607999404141225</v>
      </c>
      <c r="F8" s="12">
        <f>IF(F3="","---",(MIN($B3:$I3)/F3)*B16)</f>
        <v>62.899058048614144</v>
      </c>
      <c r="G8" s="12">
        <f>IF(G3="","---",(MIN($B3:$I3)/G3)*B16)</f>
        <v>75</v>
      </c>
      <c r="H8" s="12">
        <f>IF(H3="","---",(MIN($B3:$I3)/H3)*B16)</f>
        <v>63.217275583903948</v>
      </c>
      <c r="I8" s="13">
        <f>IF(I3="","---",(MIN($B3:$I3)/I3)*B16)</f>
        <v>58.940274974772954</v>
      </c>
      <c r="J8" s="14"/>
    </row>
    <row r="9" spans="1:10" ht="21.75" customHeight="1" x14ac:dyDescent="0.25">
      <c r="A9" s="17" t="s">
        <v>4</v>
      </c>
      <c r="B9" s="12">
        <f>IF(B4="","---",(MIN($B4:$I4)/B4)*B17)</f>
        <v>2.1249999999999996</v>
      </c>
      <c r="C9" s="12">
        <f>IF(C4="","---",(MIN($B4:$I4)/C4)*B17)</f>
        <v>0.21249999999999997</v>
      </c>
      <c r="D9" s="12">
        <f>IF(D4="","---",(MIN($B4:$I4)/D4)*B17)</f>
        <v>5</v>
      </c>
      <c r="E9" s="12">
        <f>IF(E4="","---",(MIN($B4:$I4)/E4)*B17)</f>
        <v>0.33999999999999997</v>
      </c>
      <c r="F9" s="12">
        <f>IF(F4="","---",(MIN($B4:$I4)/F4)*B17)</f>
        <v>0.24285714285714285</v>
      </c>
      <c r="G9" s="12">
        <f>IF(G4="","---",(MIN($B4:$I4)/G4)*B17)</f>
        <v>1.7346938775510203</v>
      </c>
      <c r="H9" s="12">
        <f>IF(H4="","---",(MIN($B4:$I4)/H4)*B17)</f>
        <v>1.0624999999999998</v>
      </c>
      <c r="I9" s="13">
        <f>IF(I4="","---",(MIN($B4:$I4)/I4)*B17)</f>
        <v>0.36956521739130432</v>
      </c>
      <c r="J9" s="14"/>
    </row>
    <row r="10" spans="1:10" ht="21.75" customHeight="1" x14ac:dyDescent="0.25">
      <c r="A10" s="17" t="s">
        <v>5</v>
      </c>
      <c r="B10" s="12">
        <f>IF(B5="","---",(MIN($B5:$I5)/B5)*B18)</f>
        <v>1.875</v>
      </c>
      <c r="C10" s="12">
        <f>IF(C5="","---",(MIN($B5:$I5)/C5)*B18)</f>
        <v>15</v>
      </c>
      <c r="D10" s="12">
        <f>IF(D5="","---",(MIN($B5:$I5)/D5)*B18)</f>
        <v>5</v>
      </c>
      <c r="E10" s="12">
        <f>IF(E5="","---",(MIN($B5:$I5)/E5)*B18)</f>
        <v>1.25</v>
      </c>
      <c r="F10" s="12">
        <f>IF(F5="","---",(MIN($B5:$I5)/F5)*B18)</f>
        <v>0.6</v>
      </c>
      <c r="G10" s="12">
        <f>IF(G5="","---",(MIN($B5:$I5)/G5)*B18)</f>
        <v>3.0612244897959182</v>
      </c>
      <c r="H10" s="12">
        <f>IF(H5="","---",(MIN($B5:$I5)/H5)*B18)</f>
        <v>5</v>
      </c>
      <c r="I10" s="13">
        <f>IF(I5="","---",(MIN($B5:$I5)/I5)*B18)</f>
        <v>1.25</v>
      </c>
      <c r="J10" s="14"/>
    </row>
    <row r="11" spans="1:10" ht="21.75" customHeight="1" x14ac:dyDescent="0.25">
      <c r="A11" s="17" t="s">
        <v>6</v>
      </c>
      <c r="B11" s="12">
        <f>IF(B6="","---",(MIN($B6:$I6)/B6)*B19)</f>
        <v>5</v>
      </c>
      <c r="C11" s="12">
        <f>IF(C6="","---",(MIN($B6:$I6)/C6)*B19)</f>
        <v>2.1634615384615383</v>
      </c>
      <c r="D11" s="12">
        <f>IF(D6="","---",(MIN($B6:$I6)/D6)*B19)</f>
        <v>3.5601265822784809</v>
      </c>
      <c r="E11" s="12">
        <f>IF(E6="","---",(MIN($B6:$I6)/E6)*B19)</f>
        <v>2.25</v>
      </c>
      <c r="F11" s="12">
        <f>IF(F6="","---",(MIN($B6:$I6)/F6)*B19)</f>
        <v>2.6470588235294117</v>
      </c>
      <c r="G11" s="12">
        <f>IF(G6="","---",(MIN($B6:$I6)/G6)*B19)</f>
        <v>2.6470588235294117</v>
      </c>
      <c r="H11" s="12">
        <f>IF(H6="","---",(MIN($B6:$I6)/H6)*B19)</f>
        <v>2.25</v>
      </c>
      <c r="I11" s="13">
        <f>IF(I6="","---",(MIN($B6:$I6)/I6)*B19)</f>
        <v>3.75</v>
      </c>
      <c r="J11" s="14"/>
    </row>
    <row r="12" spans="1:10" ht="21.75" customHeight="1" thickBot="1" x14ac:dyDescent="0.3">
      <c r="A12" s="24" t="s">
        <v>2</v>
      </c>
      <c r="B12" s="26">
        <f>SUM(B8:B11)</f>
        <v>64.177774366483249</v>
      </c>
      <c r="C12" s="26">
        <f>SUM(C8:C11)</f>
        <v>73.734601342783236</v>
      </c>
      <c r="D12" s="26">
        <f>SUM(D8:D11)</f>
        <v>74.236400154444112</v>
      </c>
      <c r="E12" s="26">
        <f>SUM(E8:E11)</f>
        <v>73.447999404141228</v>
      </c>
      <c r="F12" s="26">
        <f t="shared" ref="F12:I12" si="0">SUM(F8:F11)</f>
        <v>66.388974015000699</v>
      </c>
      <c r="G12" s="25">
        <f t="shared" si="0"/>
        <v>82.442977190876348</v>
      </c>
      <c r="H12" s="26">
        <f t="shared" si="0"/>
        <v>71.529775583903941</v>
      </c>
      <c r="I12" s="27">
        <f t="shared" si="0"/>
        <v>64.309840192164259</v>
      </c>
      <c r="J12" s="14"/>
    </row>
    <row r="13" spans="1:10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</row>
    <row r="15" spans="1:10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</row>
    <row r="16" spans="1:10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</row>
    <row r="17" spans="1:10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</row>
    <row r="18" spans="1:10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</row>
    <row r="19" spans="1:10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</row>
    <row r="20" spans="1:10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2">
    <mergeCell ref="A7:I7"/>
    <mergeCell ref="A1:I1"/>
  </mergeCells>
  <pageMargins left="0.7" right="0.7" top="0.75" bottom="0.75" header="0.3" footer="0.3"/>
  <pageSetup paperSize="9" scale="66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zoomScaleNormal="100" workbookViewId="0">
      <selection activeCell="D17" sqref="D17"/>
    </sheetView>
  </sheetViews>
  <sheetFormatPr defaultRowHeight="15" x14ac:dyDescent="0.25"/>
  <cols>
    <col min="1" max="1" width="71.85546875" bestFit="1" customWidth="1"/>
    <col min="2" max="5" width="18.7109375" customWidth="1"/>
    <col min="6" max="6" width="10.85546875" bestFit="1" customWidth="1"/>
  </cols>
  <sheetData>
    <row r="1" spans="1:9" ht="21.75" customHeight="1" thickTop="1" thickBot="1" x14ac:dyDescent="0.3">
      <c r="A1" s="66" t="s">
        <v>49</v>
      </c>
      <c r="B1" s="67"/>
      <c r="C1" s="67"/>
      <c r="D1" s="67"/>
      <c r="E1" s="68"/>
      <c r="F1" s="14"/>
      <c r="G1" s="14"/>
      <c r="H1" s="14"/>
      <c r="I1" s="14"/>
    </row>
    <row r="2" spans="1:9" ht="21.75" customHeight="1" thickTop="1" x14ac:dyDescent="0.25">
      <c r="A2" s="28" t="s">
        <v>1</v>
      </c>
      <c r="B2" s="30" t="s">
        <v>13</v>
      </c>
      <c r="C2" s="30" t="s">
        <v>14</v>
      </c>
      <c r="D2" s="29" t="s">
        <v>18</v>
      </c>
      <c r="E2" s="32" t="s">
        <v>19</v>
      </c>
      <c r="F2" s="14"/>
      <c r="G2" s="14"/>
      <c r="H2" s="14"/>
      <c r="I2" s="14"/>
    </row>
    <row r="3" spans="1:9" ht="21.75" customHeight="1" x14ac:dyDescent="0.25">
      <c r="A3" s="17" t="s">
        <v>3</v>
      </c>
      <c r="B3" s="7">
        <v>171594</v>
      </c>
      <c r="C3" s="7">
        <v>156594.84</v>
      </c>
      <c r="D3" s="7">
        <v>126281.04</v>
      </c>
      <c r="E3" s="9">
        <v>178416</v>
      </c>
      <c r="F3" s="14"/>
      <c r="G3" s="14"/>
      <c r="H3" s="14"/>
      <c r="I3" s="14"/>
    </row>
    <row r="4" spans="1:9" ht="21.75" customHeight="1" x14ac:dyDescent="0.25">
      <c r="A4" s="17" t="s">
        <v>4</v>
      </c>
      <c r="B4" s="7">
        <v>810</v>
      </c>
      <c r="C4" s="7">
        <v>137.69999999999999</v>
      </c>
      <c r="D4" s="7">
        <v>396.9</v>
      </c>
      <c r="E4" s="9">
        <v>1863</v>
      </c>
      <c r="F4" s="14"/>
      <c r="G4" s="14"/>
      <c r="H4" s="14"/>
      <c r="I4" s="14"/>
    </row>
    <row r="5" spans="1:9" ht="21.75" customHeight="1" x14ac:dyDescent="0.25">
      <c r="A5" s="17" t="s">
        <v>5</v>
      </c>
      <c r="B5" s="7">
        <v>798.34</v>
      </c>
      <c r="C5" s="7">
        <v>299.38</v>
      </c>
      <c r="D5" s="7">
        <v>449.06</v>
      </c>
      <c r="E5" s="9">
        <v>1197.5</v>
      </c>
      <c r="F5" s="14"/>
      <c r="G5" s="14"/>
      <c r="H5" s="14"/>
      <c r="I5" s="14"/>
    </row>
    <row r="6" spans="1:9" ht="21.75" customHeight="1" x14ac:dyDescent="0.25">
      <c r="A6" s="17" t="s">
        <v>6</v>
      </c>
      <c r="B6" s="7">
        <v>11</v>
      </c>
      <c r="C6" s="7">
        <v>12.64</v>
      </c>
      <c r="D6" s="7">
        <v>17</v>
      </c>
      <c r="E6" s="9">
        <v>12</v>
      </c>
      <c r="F6" s="14"/>
      <c r="G6" s="14"/>
      <c r="H6" s="14"/>
      <c r="I6" s="14"/>
    </row>
    <row r="7" spans="1:9" ht="21.75" customHeight="1" x14ac:dyDescent="0.25">
      <c r="A7" s="72"/>
      <c r="B7" s="73"/>
      <c r="C7" s="73"/>
      <c r="D7" s="73"/>
      <c r="E7" s="74"/>
      <c r="F7" s="14"/>
      <c r="G7" s="14"/>
      <c r="H7" s="14"/>
      <c r="I7" s="14"/>
    </row>
    <row r="8" spans="1:9" ht="21.75" customHeight="1" x14ac:dyDescent="0.25">
      <c r="A8" s="17" t="s">
        <v>3</v>
      </c>
      <c r="B8" s="12">
        <f>IF(B3="","---",(MIN($B3:$E3)/B3)*B16)</f>
        <v>55.194692122102168</v>
      </c>
      <c r="C8" s="12">
        <f>IF(C3="","---",(MIN($B3:$E3)/C3)*B16)</f>
        <v>60.481418161671229</v>
      </c>
      <c r="D8" s="12">
        <f>IF(D3="","---",(MIN($B3:$E3)/D3)*B16)</f>
        <v>75</v>
      </c>
      <c r="E8" s="13">
        <f>IF(E3="","---",(MIN($B3:$E3)/E3)*B16)</f>
        <v>53.084241323648101</v>
      </c>
      <c r="F8" s="14"/>
      <c r="G8" s="14"/>
      <c r="H8" s="14"/>
      <c r="I8" s="14"/>
    </row>
    <row r="9" spans="1:9" ht="21.75" customHeight="1" x14ac:dyDescent="0.25">
      <c r="A9" s="17" t="s">
        <v>4</v>
      </c>
      <c r="B9" s="12">
        <f>IF(B4="","---",(MIN($B4:$E4)/B4)*B17)</f>
        <v>0.84999999999999987</v>
      </c>
      <c r="C9" s="12">
        <f>IF(C4="","---",(MIN($B4:$E4)/C4)*B17)</f>
        <v>5</v>
      </c>
      <c r="D9" s="12">
        <f>IF(D4="","---",(MIN($B4:$E4)/D4)*B17)</f>
        <v>1.7346938775510203</v>
      </c>
      <c r="E9" s="13">
        <f>IF(E4="","---",(MIN($B4:$E4)/E4)*B17)</f>
        <v>0.36956521739130432</v>
      </c>
      <c r="F9" s="14"/>
      <c r="G9" s="14"/>
      <c r="H9" s="14"/>
      <c r="I9" s="14"/>
    </row>
    <row r="10" spans="1:9" ht="21.75" customHeight="1" x14ac:dyDescent="0.25">
      <c r="A10" s="17" t="s">
        <v>5</v>
      </c>
      <c r="B10" s="12">
        <f>IF(B5="","---",(MIN($B5:$E5)/B5)*B18)</f>
        <v>5.62504697246787</v>
      </c>
      <c r="C10" s="12">
        <f>IF(C5="","---",(MIN($B5:$E5)/C5)*B18)</f>
        <v>15</v>
      </c>
      <c r="D10" s="12">
        <f>IF(D5="","---",(MIN($B5:$E5)/D5)*B18)</f>
        <v>10.000222687391439</v>
      </c>
      <c r="E10" s="13">
        <f>IF(E5="","---",(MIN($B5:$E5)/E5)*B18)</f>
        <v>3.750062630480167</v>
      </c>
      <c r="F10" s="14"/>
      <c r="G10" s="14"/>
      <c r="H10" s="14"/>
      <c r="I10" s="14"/>
    </row>
    <row r="11" spans="1:9" ht="21.75" customHeight="1" x14ac:dyDescent="0.25">
      <c r="A11" s="17" t="s">
        <v>6</v>
      </c>
      <c r="B11" s="12">
        <f>IF(B6="","---",(MIN($B6:$E6)/B6)*B19)</f>
        <v>5</v>
      </c>
      <c r="C11" s="12">
        <f>IF(C6="","---",(MIN($B6:$E6)/C6)*B19)</f>
        <v>4.3512658227848098</v>
      </c>
      <c r="D11" s="12">
        <f>IF(D6="","---",(MIN($B6:$E6)/D6)*B19)</f>
        <v>3.2352941176470589</v>
      </c>
      <c r="E11" s="13">
        <f>IF(E6="","---",(MIN($B6:$E6)/E6)*B19)</f>
        <v>4.583333333333333</v>
      </c>
      <c r="F11" s="14"/>
      <c r="G11" s="14"/>
      <c r="H11" s="14"/>
      <c r="I11" s="14"/>
    </row>
    <row r="12" spans="1:9" ht="21.75" customHeight="1" thickBot="1" x14ac:dyDescent="0.3">
      <c r="A12" s="24" t="s">
        <v>2</v>
      </c>
      <c r="B12" s="26">
        <f>SUM(B8:B11)</f>
        <v>66.669739094570048</v>
      </c>
      <c r="C12" s="26">
        <f>SUM(C8:C11)</f>
        <v>84.83268398445604</v>
      </c>
      <c r="D12" s="25">
        <f>SUM(D8:D11)</f>
        <v>89.970210682589524</v>
      </c>
      <c r="E12" s="27">
        <f>SUM(E8:E11)</f>
        <v>61.787202504852907</v>
      </c>
      <c r="F12" s="14"/>
      <c r="G12" s="14"/>
      <c r="H12" s="14"/>
      <c r="I12" s="14"/>
    </row>
    <row r="13" spans="1:9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</row>
    <row r="15" spans="1:9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</row>
    <row r="16" spans="1:9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</row>
    <row r="17" spans="1:9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</row>
    <row r="18" spans="1:9" ht="21.75" customHeight="1" x14ac:dyDescent="0.25">
      <c r="A18" s="17" t="s">
        <v>5</v>
      </c>
      <c r="B18" s="18">
        <v>15</v>
      </c>
      <c r="C18" s="14"/>
      <c r="D18" s="14"/>
      <c r="E18" s="14"/>
      <c r="F18" s="52"/>
      <c r="G18" s="14"/>
      <c r="H18" s="14"/>
      <c r="I18" s="14"/>
    </row>
    <row r="19" spans="1:9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</row>
    <row r="20" spans="1:9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</row>
    <row r="21" spans="1:9" x14ac:dyDescent="0.25">
      <c r="A21" s="14"/>
      <c r="B21" s="14"/>
      <c r="C21" s="14"/>
      <c r="D21" s="14"/>
      <c r="E21" s="14"/>
      <c r="F21" s="14"/>
      <c r="G21" s="14"/>
      <c r="H21" s="14"/>
      <c r="I21" s="14"/>
    </row>
  </sheetData>
  <mergeCells count="2">
    <mergeCell ref="A1:E1"/>
    <mergeCell ref="A7:E7"/>
  </mergeCells>
  <pageMargins left="0.7" right="0.7" top="0.75" bottom="0.75" header="0.3" footer="0.3"/>
  <pageSetup paperSize="9" scale="8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>
      <selection activeCell="E17" sqref="E17"/>
    </sheetView>
  </sheetViews>
  <sheetFormatPr defaultRowHeight="15" x14ac:dyDescent="0.25"/>
  <cols>
    <col min="1" max="1" width="73.7109375" customWidth="1"/>
    <col min="2" max="7" width="18.7109375" customWidth="1"/>
  </cols>
  <sheetData>
    <row r="1" spans="1:9" ht="21.75" customHeight="1" thickTop="1" thickBot="1" x14ac:dyDescent="0.3">
      <c r="A1" s="78" t="s">
        <v>50</v>
      </c>
      <c r="B1" s="79"/>
      <c r="C1" s="79"/>
      <c r="D1" s="79"/>
      <c r="E1" s="79"/>
      <c r="F1" s="79"/>
      <c r="G1" s="80"/>
      <c r="H1" s="14"/>
      <c r="I1" s="14"/>
    </row>
    <row r="2" spans="1:9" s="33" customFormat="1" ht="26.25" thickTop="1" x14ac:dyDescent="0.25">
      <c r="A2" s="35" t="s">
        <v>1</v>
      </c>
      <c r="B2" s="36" t="s">
        <v>14</v>
      </c>
      <c r="C2" s="36" t="s">
        <v>20</v>
      </c>
      <c r="D2" s="36" t="s">
        <v>17</v>
      </c>
      <c r="E2" s="37" t="s">
        <v>18</v>
      </c>
      <c r="F2" s="36" t="s">
        <v>19</v>
      </c>
      <c r="G2" s="42" t="s">
        <v>21</v>
      </c>
      <c r="H2" s="51"/>
      <c r="I2" s="51"/>
    </row>
    <row r="3" spans="1:9" ht="21.75" customHeight="1" x14ac:dyDescent="0.25">
      <c r="A3" s="17" t="s">
        <v>3</v>
      </c>
      <c r="B3" s="7">
        <v>144718.79999999999</v>
      </c>
      <c r="C3" s="8">
        <v>147672.72</v>
      </c>
      <c r="D3" s="7">
        <v>121641.12</v>
      </c>
      <c r="E3" s="7">
        <v>110177.64</v>
      </c>
      <c r="F3" s="7">
        <v>141321.96</v>
      </c>
      <c r="G3" s="9">
        <v>129879.96</v>
      </c>
      <c r="H3" s="14"/>
      <c r="I3" s="14"/>
    </row>
    <row r="4" spans="1:9" ht="21.75" customHeight="1" x14ac:dyDescent="0.25">
      <c r="A4" s="17" t="s">
        <v>4</v>
      </c>
      <c r="B4" s="7">
        <v>100.98</v>
      </c>
      <c r="C4" s="7">
        <v>2376</v>
      </c>
      <c r="D4" s="7">
        <v>2079</v>
      </c>
      <c r="E4" s="7">
        <v>291.06</v>
      </c>
      <c r="F4" s="7">
        <v>1603.8</v>
      </c>
      <c r="G4" s="9">
        <v>1306.8</v>
      </c>
      <c r="H4" s="14"/>
      <c r="I4" s="14"/>
    </row>
    <row r="5" spans="1:9" ht="21.75" customHeight="1" x14ac:dyDescent="0.25">
      <c r="A5" s="17" t="s">
        <v>5</v>
      </c>
      <c r="B5" s="7">
        <v>203.47</v>
      </c>
      <c r="C5" s="7">
        <v>1695.6</v>
      </c>
      <c r="D5" s="7">
        <v>1492.13</v>
      </c>
      <c r="E5" s="7">
        <v>671.46</v>
      </c>
      <c r="F5" s="7">
        <v>746.06</v>
      </c>
      <c r="G5" s="9">
        <v>678.24</v>
      </c>
      <c r="H5" s="14"/>
      <c r="I5" s="14"/>
    </row>
    <row r="6" spans="1:9" ht="21.75" customHeight="1" x14ac:dyDescent="0.25">
      <c r="A6" s="17" t="s">
        <v>6</v>
      </c>
      <c r="B6" s="7">
        <v>12.64</v>
      </c>
      <c r="C6" s="7">
        <v>17</v>
      </c>
      <c r="D6" s="7">
        <v>22.34</v>
      </c>
      <c r="E6" s="7">
        <v>17</v>
      </c>
      <c r="F6" s="7">
        <v>12</v>
      </c>
      <c r="G6" s="9">
        <v>20.399999999999999</v>
      </c>
      <c r="H6" s="14"/>
      <c r="I6" s="14"/>
    </row>
    <row r="7" spans="1:9" ht="21.75" customHeight="1" x14ac:dyDescent="0.25">
      <c r="A7" s="48"/>
      <c r="B7" s="49"/>
      <c r="C7" s="49"/>
      <c r="D7" s="49"/>
      <c r="E7" s="49"/>
      <c r="F7" s="49"/>
      <c r="G7" s="50"/>
      <c r="H7" s="14"/>
      <c r="I7" s="14"/>
    </row>
    <row r="8" spans="1:9" ht="21.75" customHeight="1" x14ac:dyDescent="0.25">
      <c r="A8" s="17" t="s">
        <v>3</v>
      </c>
      <c r="B8" s="12">
        <f>IF(B3="","---",(MIN($B3:$G3)/B3)*B16)</f>
        <v>57.099167488950989</v>
      </c>
      <c r="C8" s="12">
        <f>IF(C3="","---",(MIN($B3:$G3)/C3)*B16)</f>
        <v>55.957004110170111</v>
      </c>
      <c r="D8" s="12">
        <f>IF(D3="","---",(MIN($B3:$G3)/D3)*B16)</f>
        <v>67.931987143821104</v>
      </c>
      <c r="E8" s="12">
        <f>IF(E3="","---",(MIN($B3:$G3)/E3)*B16)</f>
        <v>75</v>
      </c>
      <c r="F8" s="12">
        <f>IF(F3="","---",(MIN($B3:$G3)/F3)*B16)</f>
        <v>58.471613328883926</v>
      </c>
      <c r="G8" s="13">
        <f>IF(G3="","---",(MIN($B3:$G3)/G3)*B16)</f>
        <v>63.62277136518982</v>
      </c>
      <c r="H8" s="14"/>
      <c r="I8" s="14"/>
    </row>
    <row r="9" spans="1:9" ht="21.75" customHeight="1" x14ac:dyDescent="0.25">
      <c r="A9" s="17" t="s">
        <v>4</v>
      </c>
      <c r="B9" s="12">
        <f>IF(B4="","---",(MIN($B4:$G4)/B4)*B17)</f>
        <v>5</v>
      </c>
      <c r="C9" s="12">
        <f>IF(C4="","---",(MIN($B4:$G4)/C4)*B17)</f>
        <v>0.21250000000000002</v>
      </c>
      <c r="D9" s="12">
        <f>IF(D4="","---",(MIN($B4:$G4)/D4)*B17)</f>
        <v>0.24285714285714285</v>
      </c>
      <c r="E9" s="12">
        <f>IF(E4="","---",(MIN($B4:$G4)/E4)*B17)</f>
        <v>1.7346938775510203</v>
      </c>
      <c r="F9" s="12">
        <f>IF(F4="","---",(MIN($B4:$G4)/F4)*B17)</f>
        <v>0.31481481481481488</v>
      </c>
      <c r="G9" s="13">
        <f>IF(G4="","---",(MIN($B4:$G4)/G4)*B17)</f>
        <v>0.38636363636363641</v>
      </c>
      <c r="H9" s="14"/>
      <c r="I9" s="14"/>
    </row>
    <row r="10" spans="1:9" ht="21.75" customHeight="1" x14ac:dyDescent="0.25">
      <c r="A10" s="17" t="s">
        <v>5</v>
      </c>
      <c r="B10" s="12">
        <f>IF(B5="","---",(MIN($B5:$G5)/B5)*B18)</f>
        <v>15</v>
      </c>
      <c r="C10" s="12">
        <f>IF(C5="","---",(MIN($B5:$G5)/C5)*B18)</f>
        <v>1.7999823071479124</v>
      </c>
      <c r="D10" s="12">
        <f>IF(D5="","---",(MIN($B5:$G5)/D5)*B18)</f>
        <v>2.0454316983104688</v>
      </c>
      <c r="E10" s="12">
        <f>IF(E5="","---",(MIN($B5:$G5)/E5)*B18)</f>
        <v>4.5453936198731126</v>
      </c>
      <c r="F10" s="12">
        <f>IF(F5="","---",(MIN($B5:$G5)/F5)*B18)</f>
        <v>4.0908908130713346</v>
      </c>
      <c r="G10" s="13">
        <f>IF(G5="","---",(MIN($B5:$G5)/G5)*B18)</f>
        <v>4.4999557678697801</v>
      </c>
      <c r="H10" s="14"/>
      <c r="I10" s="14"/>
    </row>
    <row r="11" spans="1:9" ht="21.75" customHeight="1" x14ac:dyDescent="0.25">
      <c r="A11" s="17" t="s">
        <v>6</v>
      </c>
      <c r="B11" s="12">
        <f>IF(B6="","---",(MIN($B6:$G6)/B6)*B19)</f>
        <v>4.7468354430379742</v>
      </c>
      <c r="C11" s="12">
        <f>IF(C6="","---",(MIN($B6:$G6)/C6)*B19)</f>
        <v>3.5294117647058827</v>
      </c>
      <c r="D11" s="12">
        <f>IF(D6="","---",(MIN($B6:$G6)/D6)*B19)</f>
        <v>2.6857654431512983</v>
      </c>
      <c r="E11" s="12">
        <f>IF(E6="","---",(MIN($B6:$G6)/E6)*B19)</f>
        <v>3.5294117647058827</v>
      </c>
      <c r="F11" s="12">
        <f>IF(F6="","---",(MIN($B6:$G6)/F6)*B19)</f>
        <v>5</v>
      </c>
      <c r="G11" s="13">
        <f>IF(G6="","---",(MIN($B6:$G6)/G6)*B19)</f>
        <v>2.9411764705882355</v>
      </c>
      <c r="H11" s="14"/>
      <c r="I11" s="14"/>
    </row>
    <row r="12" spans="1:9" ht="21.75" customHeight="1" thickBot="1" x14ac:dyDescent="0.3">
      <c r="A12" s="24" t="s">
        <v>2</v>
      </c>
      <c r="B12" s="26">
        <f>SUM(B8:B11)</f>
        <v>81.846002931988977</v>
      </c>
      <c r="C12" s="26">
        <f>SUM(C8:C11)</f>
        <v>61.498898182023908</v>
      </c>
      <c r="D12" s="26">
        <f>SUM(D8:D11)</f>
        <v>72.906041428140014</v>
      </c>
      <c r="E12" s="25">
        <f>SUM(E8:E11)</f>
        <v>84.809499262130018</v>
      </c>
      <c r="F12" s="26">
        <f t="shared" ref="F12:G12" si="0">SUM(F8:F11)</f>
        <v>67.877318956770068</v>
      </c>
      <c r="G12" s="27">
        <f t="shared" si="0"/>
        <v>71.45026724001147</v>
      </c>
      <c r="H12" s="14"/>
      <c r="I12" s="14"/>
    </row>
    <row r="13" spans="1:9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</row>
    <row r="15" spans="1:9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</row>
    <row r="16" spans="1:9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</row>
    <row r="17" spans="1:9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</row>
    <row r="18" spans="1:9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</row>
    <row r="19" spans="1:9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</row>
    <row r="20" spans="1:9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</row>
    <row r="21" spans="1:9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25">
      <c r="A22" s="14"/>
      <c r="B22" s="14"/>
      <c r="C22" s="14"/>
      <c r="D22" s="14"/>
      <c r="E22" s="14"/>
      <c r="F22" s="14"/>
      <c r="G22" s="14"/>
    </row>
  </sheetData>
  <mergeCells count="1">
    <mergeCell ref="A1:G1"/>
  </mergeCells>
  <pageMargins left="0.7" right="0.7" top="0.75" bottom="0.75" header="0.3" footer="0.3"/>
  <pageSetup paperSize="9" scale="70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zoomScalePageLayoutView="120" workbookViewId="0">
      <selection activeCell="E13" sqref="E13"/>
    </sheetView>
  </sheetViews>
  <sheetFormatPr defaultRowHeight="15" x14ac:dyDescent="0.25"/>
  <cols>
    <col min="1" max="1" width="71.85546875" bestFit="1" customWidth="1"/>
    <col min="2" max="7" width="18.7109375" customWidth="1"/>
  </cols>
  <sheetData>
    <row r="1" spans="1:10" ht="21.75" customHeight="1" thickTop="1" thickBot="1" x14ac:dyDescent="0.3">
      <c r="A1" s="66" t="s">
        <v>51</v>
      </c>
      <c r="B1" s="67"/>
      <c r="C1" s="67"/>
      <c r="D1" s="67"/>
      <c r="E1" s="67"/>
      <c r="F1" s="67"/>
      <c r="G1" s="68"/>
      <c r="H1" s="14"/>
      <c r="I1" s="14"/>
      <c r="J1" s="14"/>
    </row>
    <row r="2" spans="1:10" ht="21.75" customHeight="1" thickTop="1" x14ac:dyDescent="0.25">
      <c r="A2" s="28" t="s">
        <v>1</v>
      </c>
      <c r="B2" s="30" t="s">
        <v>28</v>
      </c>
      <c r="C2" s="30" t="s">
        <v>14</v>
      </c>
      <c r="D2" s="30" t="s">
        <v>20</v>
      </c>
      <c r="E2" s="30" t="s">
        <v>25</v>
      </c>
      <c r="F2" s="29" t="s">
        <v>19</v>
      </c>
      <c r="G2" s="32" t="s">
        <v>21</v>
      </c>
      <c r="H2" s="14"/>
      <c r="I2" s="14"/>
      <c r="J2" s="14"/>
    </row>
    <row r="3" spans="1:10" ht="21.75" customHeight="1" x14ac:dyDescent="0.25">
      <c r="A3" s="17" t="s">
        <v>3</v>
      </c>
      <c r="B3" s="7">
        <v>151333.20000000001</v>
      </c>
      <c r="C3" s="7">
        <v>141286.44</v>
      </c>
      <c r="D3" s="7">
        <v>185634</v>
      </c>
      <c r="E3" s="7">
        <v>156429.84</v>
      </c>
      <c r="F3" s="7">
        <v>110466</v>
      </c>
      <c r="G3" s="9">
        <v>151830</v>
      </c>
      <c r="H3" s="14"/>
      <c r="I3" s="14"/>
      <c r="J3" s="14"/>
    </row>
    <row r="4" spans="1:10" ht="21.75" customHeight="1" x14ac:dyDescent="0.25">
      <c r="A4" s="17" t="s">
        <v>4</v>
      </c>
      <c r="B4" s="7">
        <v>410.4</v>
      </c>
      <c r="C4" s="7">
        <v>174.42</v>
      </c>
      <c r="D4" s="7">
        <v>3591</v>
      </c>
      <c r="E4" s="7">
        <v>820.8</v>
      </c>
      <c r="F4" s="7">
        <v>2565</v>
      </c>
      <c r="G4" s="9">
        <v>2257.1999999999998</v>
      </c>
      <c r="H4" s="14"/>
      <c r="I4" s="14"/>
      <c r="J4" s="14"/>
    </row>
    <row r="5" spans="1:10" ht="21.75" customHeight="1" x14ac:dyDescent="0.25">
      <c r="A5" s="17" t="s">
        <v>5</v>
      </c>
      <c r="B5" s="7">
        <v>664.85</v>
      </c>
      <c r="C5" s="7">
        <v>332.42</v>
      </c>
      <c r="D5" s="7">
        <v>2216.16</v>
      </c>
      <c r="E5" s="7">
        <v>277.02</v>
      </c>
      <c r="F5" s="7">
        <v>1274.29</v>
      </c>
      <c r="G5" s="9">
        <v>1108.08</v>
      </c>
      <c r="H5" s="14"/>
      <c r="I5" s="14"/>
      <c r="J5" s="14"/>
    </row>
    <row r="6" spans="1:10" ht="21.75" customHeight="1" x14ac:dyDescent="0.25">
      <c r="A6" s="17" t="s">
        <v>6</v>
      </c>
      <c r="B6" s="7">
        <v>9</v>
      </c>
      <c r="C6" s="7">
        <v>12.64</v>
      </c>
      <c r="D6" s="7">
        <v>17</v>
      </c>
      <c r="E6" s="7">
        <v>20</v>
      </c>
      <c r="F6" s="7">
        <v>12</v>
      </c>
      <c r="G6" s="9">
        <v>20.399999999999999</v>
      </c>
      <c r="H6" s="14"/>
      <c r="I6" s="14"/>
      <c r="J6" s="14"/>
    </row>
    <row r="7" spans="1:10" ht="21.75" customHeight="1" x14ac:dyDescent="0.25">
      <c r="A7" s="63"/>
      <c r="B7" s="64"/>
      <c r="C7" s="64"/>
      <c r="D7" s="64"/>
      <c r="E7" s="64"/>
      <c r="F7" s="64"/>
      <c r="G7" s="65"/>
      <c r="H7" s="14"/>
      <c r="I7" s="14"/>
      <c r="J7" s="14"/>
    </row>
    <row r="8" spans="1:10" ht="21.75" customHeight="1" x14ac:dyDescent="0.25">
      <c r="A8" s="17" t="s">
        <v>3</v>
      </c>
      <c r="B8" s="12">
        <f t="shared" ref="B8:C11" si="0">IF(B3="","---",(MIN($B3:$G3)/B3)*$B16)</f>
        <v>54.746413873492394</v>
      </c>
      <c r="C8" s="12">
        <f t="shared" si="0"/>
        <v>58.639385350781005</v>
      </c>
      <c r="D8" s="12">
        <f t="shared" ref="D8:F8" si="1">IF(D3="","---",(MIN($B3:$G3)/D3)*$B16)</f>
        <v>44.630563366624649</v>
      </c>
      <c r="E8" s="12">
        <f t="shared" si="1"/>
        <v>52.962721179028243</v>
      </c>
      <c r="F8" s="12">
        <f t="shared" si="1"/>
        <v>75</v>
      </c>
      <c r="G8" s="13">
        <f>IF(G3="","---",(MIN($B3:$G3)/G3)*B16)</f>
        <v>54.567279193835205</v>
      </c>
      <c r="H8" s="14"/>
      <c r="I8" s="14"/>
      <c r="J8" s="14"/>
    </row>
    <row r="9" spans="1:10" ht="21.75" customHeight="1" x14ac:dyDescent="0.25">
      <c r="A9" s="17" t="s">
        <v>4</v>
      </c>
      <c r="B9" s="12">
        <f t="shared" si="0"/>
        <v>2.125</v>
      </c>
      <c r="C9" s="12">
        <f t="shared" si="0"/>
        <v>5</v>
      </c>
      <c r="D9" s="12">
        <f t="shared" ref="D9:G9" si="2">IF(D4="","---",(MIN($B4:$G4)/D4)*$B17)</f>
        <v>0.24285714285714285</v>
      </c>
      <c r="E9" s="12">
        <f t="shared" si="2"/>
        <v>1.0625</v>
      </c>
      <c r="F9" s="12">
        <f t="shared" si="2"/>
        <v>0.33999999999999997</v>
      </c>
      <c r="G9" s="13">
        <f t="shared" si="2"/>
        <v>0.38636363636363635</v>
      </c>
      <c r="H9" s="14"/>
      <c r="I9" s="14"/>
      <c r="J9" s="14"/>
    </row>
    <row r="10" spans="1:10" ht="21.75" customHeight="1" x14ac:dyDescent="0.25">
      <c r="A10" s="17" t="s">
        <v>5</v>
      </c>
      <c r="B10" s="12">
        <f t="shared" si="0"/>
        <v>6.2499811987666387</v>
      </c>
      <c r="C10" s="12">
        <f t="shared" si="0"/>
        <v>12.500150412129232</v>
      </c>
      <c r="D10" s="12">
        <f t="shared" ref="D10:F10" si="3">IF(D5="","---",(MIN($B5:$G5)/D5)*$B18)</f>
        <v>1.875</v>
      </c>
      <c r="E10" s="12">
        <f t="shared" si="3"/>
        <v>15</v>
      </c>
      <c r="F10" s="12">
        <f t="shared" si="3"/>
        <v>3.2608746831568949</v>
      </c>
      <c r="G10" s="13">
        <f>IF(G5="","---",(MIN($B5:$G5)/G5)*B18)</f>
        <v>3.75</v>
      </c>
      <c r="H10" s="14"/>
      <c r="I10" s="14"/>
      <c r="J10" s="14"/>
    </row>
    <row r="11" spans="1:10" ht="21.75" customHeight="1" x14ac:dyDescent="0.25">
      <c r="A11" s="17" t="s">
        <v>6</v>
      </c>
      <c r="B11" s="12">
        <f t="shared" si="0"/>
        <v>5</v>
      </c>
      <c r="C11" s="12">
        <f t="shared" si="0"/>
        <v>3.5601265822784809</v>
      </c>
      <c r="D11" s="12">
        <f t="shared" ref="D11:G11" si="4">IF(D6="","---",(MIN($B6:$G6)/D6)*$B19)</f>
        <v>2.6470588235294117</v>
      </c>
      <c r="E11" s="12">
        <f t="shared" si="4"/>
        <v>2.25</v>
      </c>
      <c r="F11" s="12">
        <f t="shared" si="4"/>
        <v>3.75</v>
      </c>
      <c r="G11" s="13">
        <f t="shared" si="4"/>
        <v>2.2058823529411766</v>
      </c>
      <c r="H11" s="14"/>
      <c r="I11" s="14"/>
      <c r="J11" s="14"/>
    </row>
    <row r="12" spans="1:10" ht="21.75" customHeight="1" thickBot="1" x14ac:dyDescent="0.3">
      <c r="A12" s="24" t="s">
        <v>2</v>
      </c>
      <c r="B12" s="26">
        <f>SUM(B8:B11)</f>
        <v>68.121395072259034</v>
      </c>
      <c r="C12" s="26">
        <f>SUM(C8:C11)</f>
        <v>79.699662345188727</v>
      </c>
      <c r="D12" s="26">
        <f t="shared" ref="D12:G12" si="5">SUM(D8:D11)</f>
        <v>49.395479333011203</v>
      </c>
      <c r="E12" s="26">
        <f t="shared" si="5"/>
        <v>71.27522117902825</v>
      </c>
      <c r="F12" s="25">
        <f t="shared" si="5"/>
        <v>82.350874683156903</v>
      </c>
      <c r="G12" s="27">
        <f t="shared" si="5"/>
        <v>60.909525183140012</v>
      </c>
      <c r="H12" s="14"/>
      <c r="I12" s="14"/>
      <c r="J12" s="14"/>
    </row>
    <row r="13" spans="1:10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</row>
    <row r="15" spans="1:10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</row>
    <row r="16" spans="1:10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</row>
    <row r="17" spans="1:10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</row>
    <row r="18" spans="1:10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</row>
    <row r="19" spans="1:10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</row>
    <row r="20" spans="1:10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</row>
  </sheetData>
  <mergeCells count="2">
    <mergeCell ref="A7:G7"/>
    <mergeCell ref="A1:G1"/>
  </mergeCells>
  <pageMargins left="0.7" right="0.7" top="0.75" bottom="0.75" header="0.3" footer="0.3"/>
  <pageSetup paperSize="9" scale="71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F17" sqref="F17"/>
    </sheetView>
  </sheetViews>
  <sheetFormatPr defaultRowHeight="15" x14ac:dyDescent="0.25"/>
  <cols>
    <col min="1" max="1" width="71.85546875" bestFit="1" customWidth="1"/>
    <col min="2" max="8" width="18.7109375" customWidth="1"/>
  </cols>
  <sheetData>
    <row r="1" spans="1:10" ht="21.75" customHeight="1" thickTop="1" thickBot="1" x14ac:dyDescent="0.3">
      <c r="A1" s="66" t="s">
        <v>52</v>
      </c>
      <c r="B1" s="67"/>
      <c r="C1" s="67"/>
      <c r="D1" s="67"/>
      <c r="E1" s="67"/>
      <c r="F1" s="67"/>
      <c r="G1" s="67"/>
      <c r="H1" s="68"/>
      <c r="I1" s="14"/>
      <c r="J1" s="14"/>
    </row>
    <row r="2" spans="1:10" ht="21.75" customHeight="1" thickTop="1" x14ac:dyDescent="0.25">
      <c r="A2" s="28" t="s">
        <v>1</v>
      </c>
      <c r="B2" s="36" t="s">
        <v>53</v>
      </c>
      <c r="C2" s="37" t="s">
        <v>33</v>
      </c>
      <c r="D2" s="36" t="s">
        <v>14</v>
      </c>
      <c r="E2" s="36" t="s">
        <v>15</v>
      </c>
      <c r="F2" s="36" t="s">
        <v>25</v>
      </c>
      <c r="G2" s="36" t="s">
        <v>19</v>
      </c>
      <c r="H2" s="42" t="s">
        <v>21</v>
      </c>
      <c r="I2" s="14"/>
      <c r="J2" s="14"/>
    </row>
    <row r="3" spans="1:10" ht="21.75" customHeight="1" x14ac:dyDescent="0.25">
      <c r="A3" s="17" t="s">
        <v>3</v>
      </c>
      <c r="B3" s="7">
        <v>153302.39999999999</v>
      </c>
      <c r="C3" s="7">
        <v>137851.20000000001</v>
      </c>
      <c r="D3" s="7">
        <v>145019.88</v>
      </c>
      <c r="E3" s="7">
        <v>150012</v>
      </c>
      <c r="F3" s="7">
        <v>151023.6</v>
      </c>
      <c r="G3" s="7">
        <v>156918.24</v>
      </c>
      <c r="H3" s="9">
        <v>115763.28</v>
      </c>
      <c r="I3" s="14"/>
      <c r="J3" s="14"/>
    </row>
    <row r="4" spans="1:10" ht="21.75" customHeight="1" x14ac:dyDescent="0.25">
      <c r="A4" s="17" t="s">
        <v>4</v>
      </c>
      <c r="B4" s="7">
        <v>408.67</v>
      </c>
      <c r="C4" s="7">
        <v>6130.08</v>
      </c>
      <c r="D4" s="7">
        <v>173.69</v>
      </c>
      <c r="E4" s="7">
        <v>2554.1999999999998</v>
      </c>
      <c r="F4" s="7">
        <v>817.34</v>
      </c>
      <c r="G4" s="7">
        <v>2247.6999999999998</v>
      </c>
      <c r="H4" s="9">
        <v>2247.6999999999998</v>
      </c>
      <c r="I4" s="14"/>
      <c r="J4" s="14"/>
    </row>
    <row r="5" spans="1:10" ht="21.75" customHeight="1" x14ac:dyDescent="0.25">
      <c r="A5" s="17" t="s">
        <v>5</v>
      </c>
      <c r="B5" s="7">
        <v>25.92</v>
      </c>
      <c r="C5" s="7">
        <v>6.48</v>
      </c>
      <c r="D5" s="7">
        <v>19.440000000000001</v>
      </c>
      <c r="E5" s="7">
        <v>77.760000000000005</v>
      </c>
      <c r="F5" s="7">
        <v>19.440000000000001</v>
      </c>
      <c r="G5" s="7">
        <v>87.48</v>
      </c>
      <c r="H5" s="9">
        <v>64.8</v>
      </c>
      <c r="I5" s="14"/>
      <c r="J5" s="14"/>
    </row>
    <row r="6" spans="1:10" ht="21.75" customHeight="1" x14ac:dyDescent="0.25">
      <c r="A6" s="17" t="s">
        <v>6</v>
      </c>
      <c r="B6" s="7">
        <v>13</v>
      </c>
      <c r="C6" s="7">
        <v>20.8</v>
      </c>
      <c r="D6" s="7">
        <v>12.64</v>
      </c>
      <c r="E6" s="7">
        <v>20</v>
      </c>
      <c r="F6" s="7">
        <v>20</v>
      </c>
      <c r="G6" s="7">
        <v>12</v>
      </c>
      <c r="H6" s="9">
        <v>20.399999999999999</v>
      </c>
      <c r="I6" s="14"/>
      <c r="J6" s="14"/>
    </row>
    <row r="7" spans="1:10" ht="21.75" customHeight="1" x14ac:dyDescent="0.25">
      <c r="A7" s="72"/>
      <c r="B7" s="73"/>
      <c r="C7" s="73"/>
      <c r="D7" s="73"/>
      <c r="E7" s="73"/>
      <c r="F7" s="73"/>
      <c r="G7" s="73"/>
      <c r="H7" s="74"/>
      <c r="I7" s="14"/>
      <c r="J7" s="14"/>
    </row>
    <row r="8" spans="1:10" ht="21.75" customHeight="1" x14ac:dyDescent="0.25">
      <c r="A8" s="17" t="s">
        <v>3</v>
      </c>
      <c r="B8" s="12">
        <f t="shared" ref="B8:C11" si="0">IF(B3="","---",(MIN($B3:$H3)/B3)*$B16)</f>
        <v>56.634768927296633</v>
      </c>
      <c r="C8" s="12">
        <f t="shared" si="0"/>
        <v>62.982737908701544</v>
      </c>
      <c r="D8" s="12">
        <f t="shared" ref="D8:H8" si="1">IF(D3="","---",(MIN($B3:$H3)/D3)*$B16)</f>
        <v>59.869350326313878</v>
      </c>
      <c r="E8" s="12">
        <f t="shared" si="1"/>
        <v>57.87700983921286</v>
      </c>
      <c r="F8" s="12">
        <f t="shared" si="1"/>
        <v>57.489332793020424</v>
      </c>
      <c r="G8" s="12">
        <f t="shared" si="1"/>
        <v>55.3297436932762</v>
      </c>
      <c r="H8" s="13">
        <f t="shared" si="1"/>
        <v>75</v>
      </c>
      <c r="I8" s="14"/>
      <c r="J8" s="14"/>
    </row>
    <row r="9" spans="1:10" ht="21.75" customHeight="1" x14ac:dyDescent="0.25">
      <c r="A9" s="17" t="s">
        <v>4</v>
      </c>
      <c r="B9" s="12">
        <f t="shared" si="0"/>
        <v>2.1250642327550344</v>
      </c>
      <c r="C9" s="12">
        <f t="shared" si="0"/>
        <v>0.14167025552684467</v>
      </c>
      <c r="D9" s="12">
        <f t="shared" ref="D9:H9" si="2">IF(D4="","---",(MIN($B4:$H4)/D4)*$B17)</f>
        <v>5</v>
      </c>
      <c r="E9" s="12">
        <f t="shared" si="2"/>
        <v>0.34000861326442722</v>
      </c>
      <c r="F9" s="12">
        <f t="shared" si="2"/>
        <v>1.0625321163775172</v>
      </c>
      <c r="G9" s="12">
        <f t="shared" si="2"/>
        <v>0.38637273657516574</v>
      </c>
      <c r="H9" s="13">
        <f t="shared" si="2"/>
        <v>0.38637273657516574</v>
      </c>
      <c r="I9" s="14"/>
      <c r="J9" s="14"/>
    </row>
    <row r="10" spans="1:10" ht="21.75" customHeight="1" x14ac:dyDescent="0.25">
      <c r="A10" s="17" t="s">
        <v>5</v>
      </c>
      <c r="B10" s="12">
        <f t="shared" si="0"/>
        <v>3.75</v>
      </c>
      <c r="C10" s="12">
        <f t="shared" si="0"/>
        <v>15</v>
      </c>
      <c r="D10" s="12">
        <f t="shared" ref="D10:H10" si="3">IF(D5="","---",(MIN($B5:$H5)/D5)*$B18)</f>
        <v>5</v>
      </c>
      <c r="E10" s="12">
        <f t="shared" si="3"/>
        <v>1.25</v>
      </c>
      <c r="F10" s="12">
        <f t="shared" si="3"/>
        <v>5</v>
      </c>
      <c r="G10" s="12">
        <f t="shared" si="3"/>
        <v>1.1111111111111112</v>
      </c>
      <c r="H10" s="13">
        <f t="shared" si="3"/>
        <v>1.5</v>
      </c>
      <c r="I10" s="14"/>
      <c r="J10" s="14"/>
    </row>
    <row r="11" spans="1:10" ht="21.75" customHeight="1" x14ac:dyDescent="0.25">
      <c r="A11" s="17" t="s">
        <v>6</v>
      </c>
      <c r="B11" s="12">
        <f t="shared" si="0"/>
        <v>4.6153846153846159</v>
      </c>
      <c r="C11" s="12">
        <f t="shared" si="0"/>
        <v>2.8846153846153841</v>
      </c>
      <c r="D11" s="12">
        <f t="shared" ref="D11:H11" si="4">IF(D6="","---",(MIN($B6:$H6)/D6)*$B19)</f>
        <v>4.7468354430379742</v>
      </c>
      <c r="E11" s="12">
        <f t="shared" si="4"/>
        <v>3</v>
      </c>
      <c r="F11" s="12">
        <f t="shared" si="4"/>
        <v>3</v>
      </c>
      <c r="G11" s="12">
        <f t="shared" si="4"/>
        <v>5</v>
      </c>
      <c r="H11" s="13">
        <f t="shared" si="4"/>
        <v>2.9411764705882355</v>
      </c>
      <c r="I11" s="14"/>
      <c r="J11" s="14"/>
    </row>
    <row r="12" spans="1:10" ht="21.75" customHeight="1" thickBot="1" x14ac:dyDescent="0.3">
      <c r="A12" s="24" t="s">
        <v>2</v>
      </c>
      <c r="B12" s="26">
        <f>SUM(B8:B11)</f>
        <v>67.125217775436283</v>
      </c>
      <c r="C12" s="25">
        <f>SUM(C8:C11)</f>
        <v>81.009023548843771</v>
      </c>
      <c r="D12" s="26">
        <f t="shared" ref="D12:H12" si="5">SUM(D8:D11)</f>
        <v>74.616185769351858</v>
      </c>
      <c r="E12" s="26">
        <f t="shared" si="5"/>
        <v>62.467018452477291</v>
      </c>
      <c r="F12" s="26">
        <f t="shared" si="5"/>
        <v>66.551864909397949</v>
      </c>
      <c r="G12" s="26">
        <f t="shared" si="5"/>
        <v>61.827227540962483</v>
      </c>
      <c r="H12" s="27">
        <f t="shared" si="5"/>
        <v>79.827549207163401</v>
      </c>
      <c r="I12" s="14"/>
      <c r="J12" s="14"/>
    </row>
    <row r="13" spans="1:10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</row>
    <row r="15" spans="1:10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</row>
    <row r="16" spans="1:10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</row>
    <row r="17" spans="1:10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</row>
    <row r="18" spans="1:10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</row>
    <row r="19" spans="1:10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</row>
    <row r="20" spans="1:10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</sheetData>
  <mergeCells count="2">
    <mergeCell ref="A1:H1"/>
    <mergeCell ref="A7:H7"/>
  </mergeCells>
  <pageMargins left="0.7" right="0.7" top="0.75" bottom="0.75" header="0.3" footer="0.3"/>
  <pageSetup paperSize="9" scale="64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I20" sqref="I20"/>
    </sheetView>
  </sheetViews>
  <sheetFormatPr defaultRowHeight="15" x14ac:dyDescent="0.25"/>
  <cols>
    <col min="1" max="1" width="71.85546875" bestFit="1" customWidth="1"/>
    <col min="2" max="11" width="15.7109375" customWidth="1"/>
  </cols>
  <sheetData>
    <row r="1" spans="1:12" ht="21.75" customHeight="1" thickTop="1" thickBot="1" x14ac:dyDescent="0.3">
      <c r="A1" s="66" t="s">
        <v>54</v>
      </c>
      <c r="B1" s="67"/>
      <c r="C1" s="67"/>
      <c r="D1" s="67"/>
      <c r="E1" s="67"/>
      <c r="F1" s="67"/>
      <c r="G1" s="67"/>
      <c r="H1" s="67"/>
      <c r="I1" s="67"/>
      <c r="J1" s="67"/>
      <c r="K1" s="68"/>
      <c r="L1" s="14"/>
    </row>
    <row r="2" spans="1:12" s="33" customFormat="1" ht="26.25" thickTop="1" x14ac:dyDescent="0.25">
      <c r="A2" s="35" t="s">
        <v>1</v>
      </c>
      <c r="B2" s="37" t="s">
        <v>24</v>
      </c>
      <c r="C2" s="36" t="s">
        <v>33</v>
      </c>
      <c r="D2" s="36" t="s">
        <v>55</v>
      </c>
      <c r="E2" s="36" t="s">
        <v>14</v>
      </c>
      <c r="F2" s="36" t="s">
        <v>15</v>
      </c>
      <c r="G2" s="36" t="s">
        <v>20</v>
      </c>
      <c r="H2" s="36" t="s">
        <v>18</v>
      </c>
      <c r="I2" s="36" t="s">
        <v>25</v>
      </c>
      <c r="J2" s="36" t="s">
        <v>19</v>
      </c>
      <c r="K2" s="42" t="s">
        <v>26</v>
      </c>
      <c r="L2" s="51"/>
    </row>
    <row r="3" spans="1:12" ht="21.75" customHeight="1" x14ac:dyDescent="0.25">
      <c r="A3" s="17" t="s">
        <v>3</v>
      </c>
      <c r="B3" s="7">
        <v>126252</v>
      </c>
      <c r="C3" s="8">
        <v>193434.48</v>
      </c>
      <c r="D3" s="7">
        <v>197465.76</v>
      </c>
      <c r="E3" s="7">
        <v>169655.04000000001</v>
      </c>
      <c r="F3" s="7">
        <v>132066</v>
      </c>
      <c r="G3" s="7">
        <v>243927</v>
      </c>
      <c r="H3" s="7">
        <v>162508.32</v>
      </c>
      <c r="I3" s="7">
        <v>149619.6</v>
      </c>
      <c r="J3" s="7">
        <v>236952</v>
      </c>
      <c r="K3" s="9">
        <v>205610.52</v>
      </c>
      <c r="L3" s="14"/>
    </row>
    <row r="4" spans="1:12" ht="21.75" customHeight="1" x14ac:dyDescent="0.25">
      <c r="A4" s="17" t="s">
        <v>4</v>
      </c>
      <c r="B4" s="7">
        <v>5773.42</v>
      </c>
      <c r="C4" s="7">
        <v>5201.28</v>
      </c>
      <c r="D4" s="7">
        <v>2600.64</v>
      </c>
      <c r="E4" s="7">
        <v>221.05</v>
      </c>
      <c r="F4" s="7">
        <v>3250.8</v>
      </c>
      <c r="G4" s="7">
        <v>4551.12</v>
      </c>
      <c r="H4" s="7">
        <v>650.16</v>
      </c>
      <c r="I4" s="7">
        <v>1040.26</v>
      </c>
      <c r="J4" s="7">
        <v>2730.67</v>
      </c>
      <c r="K4" s="9">
        <v>4551.12</v>
      </c>
      <c r="L4" s="14"/>
    </row>
    <row r="5" spans="1:12" ht="21.75" customHeight="1" x14ac:dyDescent="0.25">
      <c r="A5" s="17" t="s">
        <v>5</v>
      </c>
      <c r="B5" s="7">
        <v>2806.36</v>
      </c>
      <c r="C5" s="7">
        <v>129.91999999999999</v>
      </c>
      <c r="D5" s="7">
        <v>1299.24</v>
      </c>
      <c r="E5" s="7">
        <v>389.77</v>
      </c>
      <c r="F5" s="7">
        <v>1559.09</v>
      </c>
      <c r="G5" s="7">
        <v>2598.48</v>
      </c>
      <c r="H5" s="7">
        <v>649.62</v>
      </c>
      <c r="I5" s="7">
        <v>324.81</v>
      </c>
      <c r="J5" s="7">
        <v>1494.13</v>
      </c>
      <c r="K5" s="9">
        <v>1039.3900000000001</v>
      </c>
      <c r="L5" s="14"/>
    </row>
    <row r="6" spans="1:12" ht="21.75" customHeight="1" x14ac:dyDescent="0.25">
      <c r="A6" s="17" t="s">
        <v>6</v>
      </c>
      <c r="B6" s="7">
        <v>22.45</v>
      </c>
      <c r="C6" s="7">
        <v>20.8</v>
      </c>
      <c r="D6" s="7">
        <v>20.5</v>
      </c>
      <c r="E6" s="7">
        <v>12.64</v>
      </c>
      <c r="F6" s="7">
        <v>20</v>
      </c>
      <c r="G6" s="7">
        <v>17</v>
      </c>
      <c r="H6" s="7">
        <v>17</v>
      </c>
      <c r="I6" s="7">
        <v>20</v>
      </c>
      <c r="J6" s="7">
        <v>12</v>
      </c>
      <c r="K6" s="9">
        <v>14.7</v>
      </c>
      <c r="L6" s="14"/>
    </row>
    <row r="7" spans="1:12" ht="21.75" customHeight="1" x14ac:dyDescent="0.25">
      <c r="A7" s="72"/>
      <c r="B7" s="73"/>
      <c r="C7" s="73"/>
      <c r="D7" s="73"/>
      <c r="E7" s="73"/>
      <c r="F7" s="73"/>
      <c r="G7" s="73"/>
      <c r="H7" s="73"/>
      <c r="I7" s="73"/>
      <c r="J7" s="73"/>
      <c r="K7" s="74"/>
      <c r="L7" s="14"/>
    </row>
    <row r="8" spans="1:12" ht="21.75" customHeight="1" x14ac:dyDescent="0.25">
      <c r="A8" s="17" t="s">
        <v>3</v>
      </c>
      <c r="B8" s="12">
        <f t="shared" ref="B8:C11" si="0">IF(B3="","---",(MIN($B3:$K3)/B3)*$B16)</f>
        <v>75</v>
      </c>
      <c r="C8" s="12">
        <f t="shared" si="0"/>
        <v>48.951458912599243</v>
      </c>
      <c r="D8" s="12">
        <f t="shared" ref="D8:K8" si="1">IF(D3="","---",(MIN($B3:$K3)/D3)*$B16)</f>
        <v>47.952110786194019</v>
      </c>
      <c r="E8" s="12">
        <f t="shared" si="1"/>
        <v>55.812665512324301</v>
      </c>
      <c r="F8" s="12">
        <f t="shared" si="1"/>
        <v>71.69824178819681</v>
      </c>
      <c r="G8" s="12">
        <f t="shared" si="1"/>
        <v>38.818580968896434</v>
      </c>
      <c r="H8" s="12">
        <f t="shared" si="1"/>
        <v>58.267170567020813</v>
      </c>
      <c r="I8" s="12">
        <f t="shared" si="1"/>
        <v>63.286494550179249</v>
      </c>
      <c r="J8" s="12">
        <f t="shared" si="1"/>
        <v>39.961257976299002</v>
      </c>
      <c r="K8" s="13">
        <f t="shared" si="1"/>
        <v>46.052604701354774</v>
      </c>
      <c r="L8" s="14"/>
    </row>
    <row r="9" spans="1:12" ht="21.75" customHeight="1" x14ac:dyDescent="0.25">
      <c r="A9" s="17" t="s">
        <v>4</v>
      </c>
      <c r="B9" s="12">
        <f t="shared" si="0"/>
        <v>0.19143765740237156</v>
      </c>
      <c r="C9" s="12">
        <f t="shared" si="0"/>
        <v>0.21249577027193309</v>
      </c>
      <c r="D9" s="12">
        <f t="shared" ref="D9:K9" si="2">IF(D4="","---",(MIN($B4:$K4)/D4)*$B17)</f>
        <v>0.42499154054386618</v>
      </c>
      <c r="E9" s="12">
        <f t="shared" si="2"/>
        <v>5</v>
      </c>
      <c r="F9" s="12">
        <f t="shared" si="2"/>
        <v>0.33999323243509288</v>
      </c>
      <c r="G9" s="12">
        <f t="shared" si="2"/>
        <v>0.24285230888220921</v>
      </c>
      <c r="H9" s="12">
        <f t="shared" si="2"/>
        <v>1.6999661621754647</v>
      </c>
      <c r="I9" s="12">
        <f t="shared" si="2"/>
        <v>1.0624747659239038</v>
      </c>
      <c r="J9" s="12">
        <f t="shared" si="2"/>
        <v>0.40475414458722592</v>
      </c>
      <c r="K9" s="13">
        <f t="shared" si="2"/>
        <v>0.24285230888220921</v>
      </c>
      <c r="L9" s="14"/>
    </row>
    <row r="10" spans="1:12" ht="21.75" customHeight="1" x14ac:dyDescent="0.25">
      <c r="A10" s="17" t="s">
        <v>5</v>
      </c>
      <c r="B10" s="12">
        <f t="shared" si="0"/>
        <v>0.69442266851009837</v>
      </c>
      <c r="C10" s="12">
        <f t="shared" si="0"/>
        <v>15</v>
      </c>
      <c r="D10" s="12">
        <f t="shared" ref="D10:K10" si="3">IF(D5="","---",(MIN($B5:$K5)/D5)*$B18)</f>
        <v>1.4999538191558142</v>
      </c>
      <c r="E10" s="12">
        <f t="shared" si="3"/>
        <v>4.9998717192190263</v>
      </c>
      <c r="F10" s="12">
        <f t="shared" si="3"/>
        <v>1.2499599125130685</v>
      </c>
      <c r="G10" s="12">
        <f t="shared" si="3"/>
        <v>0.74997690957790708</v>
      </c>
      <c r="H10" s="12">
        <f t="shared" si="3"/>
        <v>2.9999076383116283</v>
      </c>
      <c r="I10" s="12">
        <f t="shared" si="3"/>
        <v>5.9998152766232566</v>
      </c>
      <c r="J10" s="12">
        <f t="shared" si="3"/>
        <v>1.3043041770127095</v>
      </c>
      <c r="K10" s="13">
        <f t="shared" si="3"/>
        <v>1.8749458817190849</v>
      </c>
      <c r="L10" s="14"/>
    </row>
    <row r="11" spans="1:12" ht="21.75" customHeight="1" x14ac:dyDescent="0.25">
      <c r="A11" s="17" t="s">
        <v>6</v>
      </c>
      <c r="B11" s="12">
        <f t="shared" si="0"/>
        <v>2.6726057906458802</v>
      </c>
      <c r="C11" s="12">
        <f t="shared" si="0"/>
        <v>2.8846153846153841</v>
      </c>
      <c r="D11" s="12">
        <f t="shared" ref="D11:K11" si="4">IF(D6="","---",(MIN($B6:$K6)/D6)*$B19)</f>
        <v>2.9268292682926829</v>
      </c>
      <c r="E11" s="12">
        <f t="shared" si="4"/>
        <v>4.7468354430379742</v>
      </c>
      <c r="F11" s="12">
        <f t="shared" si="4"/>
        <v>3</v>
      </c>
      <c r="G11" s="12">
        <f t="shared" si="4"/>
        <v>3.5294117647058827</v>
      </c>
      <c r="H11" s="12">
        <f t="shared" si="4"/>
        <v>3.5294117647058827</v>
      </c>
      <c r="I11" s="12">
        <f t="shared" si="4"/>
        <v>3</v>
      </c>
      <c r="J11" s="12">
        <f t="shared" si="4"/>
        <v>5</v>
      </c>
      <c r="K11" s="13">
        <f t="shared" si="4"/>
        <v>4.0816326530612246</v>
      </c>
      <c r="L11" s="14"/>
    </row>
    <row r="12" spans="1:12" ht="21.75" customHeight="1" thickBot="1" x14ac:dyDescent="0.3">
      <c r="A12" s="24" t="s">
        <v>2</v>
      </c>
      <c r="B12" s="25">
        <f>SUM(B8:B11)</f>
        <v>78.55846611655835</v>
      </c>
      <c r="C12" s="26">
        <f>SUM(C8:C11)</f>
        <v>67.048570067486565</v>
      </c>
      <c r="D12" s="26">
        <f t="shared" ref="D12:K12" si="5">SUM(D8:D11)</f>
        <v>52.803885414186382</v>
      </c>
      <c r="E12" s="26">
        <f t="shared" si="5"/>
        <v>70.559372674581311</v>
      </c>
      <c r="F12" s="26">
        <f t="shared" si="5"/>
        <v>76.288194933144965</v>
      </c>
      <c r="G12" s="26">
        <f t="shared" si="5"/>
        <v>43.340821952062434</v>
      </c>
      <c r="H12" s="26">
        <f t="shared" si="5"/>
        <v>66.49645613221378</v>
      </c>
      <c r="I12" s="26">
        <f t="shared" si="5"/>
        <v>73.348784592726403</v>
      </c>
      <c r="J12" s="26">
        <f t="shared" si="5"/>
        <v>46.670316297898935</v>
      </c>
      <c r="K12" s="27">
        <f t="shared" si="5"/>
        <v>52.252035545017293</v>
      </c>
      <c r="L12" s="14"/>
    </row>
    <row r="13" spans="1:12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</sheetData>
  <mergeCells count="2">
    <mergeCell ref="A1:K1"/>
    <mergeCell ref="A7:K7"/>
  </mergeCells>
  <pageMargins left="0.7" right="0.7" top="0.75" bottom="0.75" header="0.3" footer="0.3"/>
  <pageSetup paperSize="9" scale="57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Normal="100" workbookViewId="0">
      <selection activeCell="E15" sqref="E15"/>
    </sheetView>
  </sheetViews>
  <sheetFormatPr defaultRowHeight="15" x14ac:dyDescent="0.25"/>
  <cols>
    <col min="1" max="1" width="73.7109375" customWidth="1"/>
    <col min="2" max="2" width="17.5703125" customWidth="1"/>
    <col min="3" max="3" width="16.5703125" customWidth="1"/>
    <col min="4" max="9" width="16" customWidth="1"/>
    <col min="10" max="10" width="19.42578125" customWidth="1"/>
  </cols>
  <sheetData>
    <row r="1" spans="1:13" ht="21.75" customHeight="1" thickTop="1" thickBot="1" x14ac:dyDescent="0.3">
      <c r="A1" s="66" t="s">
        <v>56</v>
      </c>
      <c r="B1" s="67"/>
      <c r="C1" s="67"/>
      <c r="D1" s="67"/>
      <c r="E1" s="67"/>
      <c r="F1" s="67"/>
      <c r="G1" s="67"/>
      <c r="H1" s="67"/>
      <c r="I1" s="67"/>
      <c r="J1" s="68"/>
      <c r="K1" s="14"/>
      <c r="L1" s="14"/>
      <c r="M1" s="14"/>
    </row>
    <row r="2" spans="1:13" s="33" customFormat="1" ht="26.25" thickTop="1" x14ac:dyDescent="0.25">
      <c r="A2" s="35" t="s">
        <v>1</v>
      </c>
      <c r="B2" s="37" t="s">
        <v>33</v>
      </c>
      <c r="C2" s="36" t="s">
        <v>13</v>
      </c>
      <c r="D2" s="36" t="s">
        <v>14</v>
      </c>
      <c r="E2" s="36" t="s">
        <v>15</v>
      </c>
      <c r="F2" s="36" t="s">
        <v>20</v>
      </c>
      <c r="G2" s="36" t="s">
        <v>25</v>
      </c>
      <c r="H2" s="36" t="s">
        <v>19</v>
      </c>
      <c r="I2" s="36" t="s">
        <v>21</v>
      </c>
      <c r="J2" s="42" t="s">
        <v>26</v>
      </c>
      <c r="K2" s="51"/>
      <c r="L2" s="51"/>
      <c r="M2" s="51"/>
    </row>
    <row r="3" spans="1:13" ht="21.75" customHeight="1" x14ac:dyDescent="0.25">
      <c r="A3" s="17" t="s">
        <v>3</v>
      </c>
      <c r="B3" s="7">
        <v>185721.84</v>
      </c>
      <c r="C3" s="7">
        <v>237888</v>
      </c>
      <c r="D3" s="7">
        <v>237531.24</v>
      </c>
      <c r="E3" s="7">
        <v>160585.20000000001</v>
      </c>
      <c r="F3" s="7">
        <v>252712.8</v>
      </c>
      <c r="G3" s="7">
        <v>223472.04</v>
      </c>
      <c r="H3" s="7">
        <v>301824</v>
      </c>
      <c r="I3" s="7">
        <v>191212.32</v>
      </c>
      <c r="J3" s="9">
        <v>231702.72</v>
      </c>
      <c r="K3" s="14"/>
      <c r="L3" s="14"/>
      <c r="M3" s="14"/>
    </row>
    <row r="4" spans="1:13" ht="21.75" customHeight="1" x14ac:dyDescent="0.25">
      <c r="A4" s="17" t="s">
        <v>4</v>
      </c>
      <c r="B4" s="7">
        <v>12960</v>
      </c>
      <c r="C4" s="7">
        <v>3888</v>
      </c>
      <c r="D4" s="7">
        <v>367.2</v>
      </c>
      <c r="E4" s="7">
        <v>5400</v>
      </c>
      <c r="F4" s="7">
        <v>7560</v>
      </c>
      <c r="G4" s="7">
        <v>1728</v>
      </c>
      <c r="H4" s="7">
        <v>4644</v>
      </c>
      <c r="I4" s="7">
        <v>4752</v>
      </c>
      <c r="J4" s="9">
        <v>7128</v>
      </c>
      <c r="K4" s="14"/>
      <c r="L4" s="14"/>
      <c r="M4" s="14"/>
    </row>
    <row r="5" spans="1:13" ht="21.75" customHeight="1" x14ac:dyDescent="0.25">
      <c r="A5" s="17" t="s">
        <v>5</v>
      </c>
      <c r="B5" s="7">
        <v>54</v>
      </c>
      <c r="C5" s="7">
        <v>1188</v>
      </c>
      <c r="D5" s="7">
        <v>162</v>
      </c>
      <c r="E5" s="7">
        <v>648</v>
      </c>
      <c r="F5" s="7">
        <v>1350</v>
      </c>
      <c r="G5" s="7">
        <v>162</v>
      </c>
      <c r="H5" s="7">
        <v>648</v>
      </c>
      <c r="I5" s="7">
        <v>540</v>
      </c>
      <c r="J5" s="9">
        <v>432</v>
      </c>
      <c r="K5" s="14"/>
      <c r="L5" s="14"/>
      <c r="M5" s="14"/>
    </row>
    <row r="6" spans="1:13" ht="21.75" customHeight="1" x14ac:dyDescent="0.25">
      <c r="A6" s="17" t="s">
        <v>6</v>
      </c>
      <c r="B6" s="7">
        <v>20.8</v>
      </c>
      <c r="C6" s="7">
        <v>11</v>
      </c>
      <c r="D6" s="7">
        <v>12.64</v>
      </c>
      <c r="E6" s="7">
        <v>20</v>
      </c>
      <c r="F6" s="7">
        <v>17</v>
      </c>
      <c r="G6" s="7">
        <v>20</v>
      </c>
      <c r="H6" s="7">
        <v>12</v>
      </c>
      <c r="I6" s="7">
        <v>20.399999999999999</v>
      </c>
      <c r="J6" s="9">
        <v>14.7</v>
      </c>
      <c r="K6" s="14"/>
      <c r="L6" s="14"/>
      <c r="M6" s="14"/>
    </row>
    <row r="7" spans="1:13" ht="21.75" customHeight="1" x14ac:dyDescent="0.25">
      <c r="A7" s="72"/>
      <c r="B7" s="73"/>
      <c r="C7" s="73"/>
      <c r="D7" s="73"/>
      <c r="E7" s="73"/>
      <c r="F7" s="73"/>
      <c r="G7" s="73"/>
      <c r="H7" s="73"/>
      <c r="I7" s="73"/>
      <c r="J7" s="74"/>
      <c r="K7" s="14"/>
      <c r="L7" s="14"/>
      <c r="M7" s="14"/>
    </row>
    <row r="8" spans="1:13" ht="21.75" customHeight="1" x14ac:dyDescent="0.25">
      <c r="A8" s="17" t="s">
        <v>3</v>
      </c>
      <c r="B8" s="12">
        <f>IF(B3="","---",(MIN($B3:$J3)/B3)*$B16)</f>
        <v>64.849077523677352</v>
      </c>
      <c r="C8" s="12">
        <f t="shared" ref="C8:J8" si="0">IF(C3="","---",(MIN($B3:$J3)/C3)*$B16)</f>
        <v>50.628404963680389</v>
      </c>
      <c r="D8" s="12">
        <f t="shared" si="0"/>
        <v>50.704446286728434</v>
      </c>
      <c r="E8" s="12">
        <f t="shared" si="0"/>
        <v>75</v>
      </c>
      <c r="F8" s="12">
        <f t="shared" si="0"/>
        <v>47.658409071483518</v>
      </c>
      <c r="G8" s="12">
        <f t="shared" si="0"/>
        <v>53.894393231475405</v>
      </c>
      <c r="H8" s="12">
        <f t="shared" si="0"/>
        <v>39.90368559160305</v>
      </c>
      <c r="I8" s="12">
        <f t="shared" si="0"/>
        <v>62.986997908921353</v>
      </c>
      <c r="J8" s="13">
        <f t="shared" si="0"/>
        <v>51.979924965921853</v>
      </c>
      <c r="K8" s="14"/>
      <c r="L8" s="14"/>
      <c r="M8" s="14"/>
    </row>
    <row r="9" spans="1:13" ht="21.75" customHeight="1" x14ac:dyDescent="0.25">
      <c r="A9" s="17" t="s">
        <v>4</v>
      </c>
      <c r="B9" s="12">
        <f>IF(B4="","---",(MIN($B4:$J4)/B4)*$B17)</f>
        <v>0.14166666666666666</v>
      </c>
      <c r="C9" s="12">
        <f t="shared" ref="C9:J9" si="1">IF(C4="","---",(MIN($B4:$J4)/C4)*$B17)</f>
        <v>0.47222222222222221</v>
      </c>
      <c r="D9" s="12">
        <f t="shared" si="1"/>
        <v>5</v>
      </c>
      <c r="E9" s="12">
        <f t="shared" si="1"/>
        <v>0.33999999999999997</v>
      </c>
      <c r="F9" s="12">
        <f t="shared" si="1"/>
        <v>0.24285714285714285</v>
      </c>
      <c r="G9" s="12">
        <f t="shared" si="1"/>
        <v>1.0625</v>
      </c>
      <c r="H9" s="12">
        <f t="shared" si="1"/>
        <v>0.39534883720930231</v>
      </c>
      <c r="I9" s="12">
        <f t="shared" si="1"/>
        <v>0.38636363636363635</v>
      </c>
      <c r="J9" s="13">
        <f t="shared" si="1"/>
        <v>0.25757575757575757</v>
      </c>
      <c r="K9" s="14"/>
      <c r="L9" s="14"/>
      <c r="M9" s="14"/>
    </row>
    <row r="10" spans="1:13" ht="21.75" customHeight="1" x14ac:dyDescent="0.25">
      <c r="A10" s="17" t="s">
        <v>5</v>
      </c>
      <c r="B10" s="12">
        <f>IF(B5="","---",(MIN($B5:$J5)/B5)*$B18)</f>
        <v>15</v>
      </c>
      <c r="C10" s="12">
        <f t="shared" ref="C10:J10" si="2">IF(C5="","---",(MIN($B5:$J5)/C5)*$B18)</f>
        <v>0.68181818181818188</v>
      </c>
      <c r="D10" s="12">
        <f t="shared" si="2"/>
        <v>5</v>
      </c>
      <c r="E10" s="12">
        <f t="shared" si="2"/>
        <v>1.25</v>
      </c>
      <c r="F10" s="12">
        <f t="shared" si="2"/>
        <v>0.6</v>
      </c>
      <c r="G10" s="12">
        <f t="shared" si="2"/>
        <v>5</v>
      </c>
      <c r="H10" s="12">
        <f t="shared" si="2"/>
        <v>1.25</v>
      </c>
      <c r="I10" s="12">
        <f t="shared" si="2"/>
        <v>1.5</v>
      </c>
      <c r="J10" s="13">
        <f t="shared" si="2"/>
        <v>1.875</v>
      </c>
      <c r="K10" s="14"/>
      <c r="L10" s="14"/>
      <c r="M10" s="14"/>
    </row>
    <row r="11" spans="1:13" ht="21.75" customHeight="1" x14ac:dyDescent="0.25">
      <c r="A11" s="17" t="s">
        <v>6</v>
      </c>
      <c r="B11" s="12">
        <f>IF(B6="","---",(MIN($B6:$J6)/B6)*$B19)</f>
        <v>2.6442307692307692</v>
      </c>
      <c r="C11" s="12">
        <f t="shared" ref="C11:J11" si="3">IF(C6="","---",(MIN($B6:$J6)/C6)*$B19)</f>
        <v>5</v>
      </c>
      <c r="D11" s="12">
        <f t="shared" si="3"/>
        <v>4.3512658227848098</v>
      </c>
      <c r="E11" s="12">
        <f t="shared" si="3"/>
        <v>2.75</v>
      </c>
      <c r="F11" s="12">
        <f t="shared" si="3"/>
        <v>3.2352941176470589</v>
      </c>
      <c r="G11" s="12">
        <f t="shared" si="3"/>
        <v>2.75</v>
      </c>
      <c r="H11" s="12">
        <f t="shared" si="3"/>
        <v>4.583333333333333</v>
      </c>
      <c r="I11" s="12">
        <f t="shared" si="3"/>
        <v>2.6960784313725492</v>
      </c>
      <c r="J11" s="13">
        <f t="shared" si="3"/>
        <v>3.7414965986394559</v>
      </c>
      <c r="K11" s="14"/>
      <c r="L11" s="14"/>
      <c r="M11" s="14"/>
    </row>
    <row r="12" spans="1:13" ht="21.75" customHeight="1" thickBot="1" x14ac:dyDescent="0.3">
      <c r="A12" s="24" t="s">
        <v>2</v>
      </c>
      <c r="B12" s="25">
        <f>SUM(B8:B11)</f>
        <v>82.634974959574791</v>
      </c>
      <c r="C12" s="26">
        <f t="shared" ref="C12:J12" si="4">SUM(C8:C11)</f>
        <v>56.78244536772079</v>
      </c>
      <c r="D12" s="26">
        <f t="shared" si="4"/>
        <v>65.055712109513237</v>
      </c>
      <c r="E12" s="26">
        <f t="shared" si="4"/>
        <v>79.34</v>
      </c>
      <c r="F12" s="26">
        <f t="shared" si="4"/>
        <v>51.736560331987718</v>
      </c>
      <c r="G12" s="26">
        <f t="shared" si="4"/>
        <v>62.706893231475405</v>
      </c>
      <c r="H12" s="26">
        <f t="shared" si="4"/>
        <v>46.132367762145691</v>
      </c>
      <c r="I12" s="26">
        <f t="shared" si="4"/>
        <v>67.569439976657534</v>
      </c>
      <c r="J12" s="27">
        <f t="shared" si="4"/>
        <v>57.853997322137069</v>
      </c>
      <c r="K12" s="14"/>
      <c r="L12" s="14"/>
      <c r="M12" s="14"/>
    </row>
    <row r="13" spans="1:13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</sheetData>
  <mergeCells count="2">
    <mergeCell ref="A1:J1"/>
    <mergeCell ref="A7:J7"/>
  </mergeCells>
  <pageMargins left="0.7" right="0.7" top="0.75" bottom="0.75" header="0.3" footer="0.3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zoomScalePageLayoutView="140" workbookViewId="0">
      <selection activeCell="D11" sqref="D11"/>
    </sheetView>
  </sheetViews>
  <sheetFormatPr defaultRowHeight="15" x14ac:dyDescent="0.25"/>
  <cols>
    <col min="1" max="1" width="51.42578125" bestFit="1" customWidth="1"/>
    <col min="2" max="6" width="18.7109375" customWidth="1"/>
  </cols>
  <sheetData>
    <row r="1" spans="1:6" ht="33" customHeight="1" thickTop="1" thickBot="1" x14ac:dyDescent="0.3">
      <c r="A1" s="69" t="s">
        <v>71</v>
      </c>
      <c r="B1" s="70"/>
      <c r="C1" s="70"/>
      <c r="D1" s="70"/>
      <c r="E1" s="70"/>
      <c r="F1" s="71"/>
    </row>
    <row r="2" spans="1:6" s="33" customFormat="1" ht="21.75" customHeight="1" thickTop="1" x14ac:dyDescent="0.25">
      <c r="A2" s="35" t="s">
        <v>1</v>
      </c>
      <c r="B2" s="36" t="s">
        <v>24</v>
      </c>
      <c r="C2" s="37" t="s">
        <v>14</v>
      </c>
      <c r="D2" s="36" t="s">
        <v>15</v>
      </c>
      <c r="E2" s="36" t="s">
        <v>20</v>
      </c>
      <c r="F2" s="42" t="s">
        <v>19</v>
      </c>
    </row>
    <row r="3" spans="1:6" ht="21.75" customHeight="1" x14ac:dyDescent="0.25">
      <c r="A3" s="17" t="s">
        <v>3</v>
      </c>
      <c r="B3" s="7">
        <f>39852+34833.6</f>
        <v>74685.600000000006</v>
      </c>
      <c r="C3" s="7">
        <f>64607.28+1737.72</f>
        <v>66345</v>
      </c>
      <c r="D3" s="7">
        <f>59778+14464.8</f>
        <v>74242.8</v>
      </c>
      <c r="E3" s="7">
        <f>55881.36+22818.96</f>
        <v>78700.320000000007</v>
      </c>
      <c r="F3" s="9">
        <f>73800+29520</f>
        <v>103320</v>
      </c>
    </row>
    <row r="4" spans="1:6" ht="21.75" customHeight="1" x14ac:dyDescent="0.25">
      <c r="A4" s="17" t="s">
        <v>6</v>
      </c>
      <c r="B4" s="7">
        <v>22.45</v>
      </c>
      <c r="C4" s="7">
        <v>12.64</v>
      </c>
      <c r="D4" s="7">
        <v>20</v>
      </c>
      <c r="E4" s="7">
        <v>17</v>
      </c>
      <c r="F4" s="9">
        <v>12</v>
      </c>
    </row>
    <row r="5" spans="1:6" ht="21.75" customHeight="1" x14ac:dyDescent="0.25">
      <c r="A5" s="72"/>
      <c r="B5" s="73"/>
      <c r="C5" s="73"/>
      <c r="D5" s="73"/>
      <c r="E5" s="73"/>
      <c r="F5" s="74"/>
    </row>
    <row r="6" spans="1:6" ht="21.75" customHeight="1" x14ac:dyDescent="0.25">
      <c r="A6" s="17" t="s">
        <v>3</v>
      </c>
      <c r="B6" s="12">
        <f>IF(B3="","---",(MIN($B3:$F3)/B3)*B12)</f>
        <v>84.390766091455376</v>
      </c>
      <c r="C6" s="12">
        <f>IF(C3="","---",(MIN($B3:$F3)/C3)*B12)</f>
        <v>95</v>
      </c>
      <c r="D6" s="12">
        <f>IF(D3="","---",(MIN($B3:$F3)/D3)*B12)</f>
        <v>84.894090740112162</v>
      </c>
      <c r="E6" s="12">
        <f>IF(E3="","---",(MIN($B3:$F3)/E3)*B12)</f>
        <v>80.085760769460649</v>
      </c>
      <c r="F6" s="13">
        <f>IF(F3="","---",(MIN($B3:$F3)/F3)*B12)</f>
        <v>61.002468060394889</v>
      </c>
    </row>
    <row r="7" spans="1:6" ht="21.75" customHeight="1" x14ac:dyDescent="0.25">
      <c r="A7" s="17" t="s">
        <v>6</v>
      </c>
      <c r="B7" s="12">
        <f>IF(B4="","---",(MIN($B4:$F4)/B4)*$B13)</f>
        <v>2.6726057906458802</v>
      </c>
      <c r="C7" s="12">
        <f>IF(C4="","---",(MIN($B4:$F4)/C4)*B13)</f>
        <v>4.7468354430379742</v>
      </c>
      <c r="D7" s="12">
        <f t="shared" ref="D7" si="0">IF(D4="","---",(MIN($B4:$F4)/D4)*$B13)</f>
        <v>3</v>
      </c>
      <c r="E7" s="12">
        <f>IF(E4="","---",(MIN($B4:$F4)/E4)*B13)</f>
        <v>3.5294117647058827</v>
      </c>
      <c r="F7" s="13">
        <f t="shared" ref="F7" si="1">IF(F4="","---",(MIN($B4:$F4)/F4)*$B13)</f>
        <v>5</v>
      </c>
    </row>
    <row r="8" spans="1:6" ht="21.75" customHeight="1" thickBot="1" x14ac:dyDescent="0.3">
      <c r="A8" s="24" t="s">
        <v>2</v>
      </c>
      <c r="B8" s="26">
        <f t="shared" ref="B8:F8" si="2">SUM(B6:B7)</f>
        <v>87.063371882101251</v>
      </c>
      <c r="C8" s="25">
        <f t="shared" si="2"/>
        <v>99.74683544303798</v>
      </c>
      <c r="D8" s="26">
        <f t="shared" si="2"/>
        <v>87.894090740112162</v>
      </c>
      <c r="E8" s="26">
        <f t="shared" si="2"/>
        <v>83.615172534166533</v>
      </c>
      <c r="F8" s="27">
        <f t="shared" si="2"/>
        <v>66.002468060394889</v>
      </c>
    </row>
    <row r="9" spans="1:6" ht="21.75" customHeight="1" thickTop="1" x14ac:dyDescent="0.25">
      <c r="A9" s="14"/>
      <c r="B9" s="14"/>
      <c r="C9" s="14"/>
      <c r="D9" s="14"/>
      <c r="E9" s="14"/>
      <c r="F9" s="14"/>
    </row>
    <row r="10" spans="1:6" ht="21.75" customHeight="1" thickBot="1" x14ac:dyDescent="0.3">
      <c r="A10" s="14"/>
      <c r="B10" s="6"/>
      <c r="C10" s="14"/>
      <c r="D10" s="14"/>
      <c r="E10" s="14"/>
      <c r="F10" s="14"/>
    </row>
    <row r="11" spans="1:6" ht="21.75" customHeight="1" thickTop="1" x14ac:dyDescent="0.25">
      <c r="A11" s="15"/>
      <c r="B11" s="16" t="s">
        <v>0</v>
      </c>
      <c r="C11" s="14"/>
      <c r="D11" s="14"/>
      <c r="E11" s="14"/>
      <c r="F11" s="14"/>
    </row>
    <row r="12" spans="1:6" ht="21.75" customHeight="1" x14ac:dyDescent="0.25">
      <c r="A12" s="17" t="s">
        <v>3</v>
      </c>
      <c r="B12" s="18">
        <v>95</v>
      </c>
      <c r="C12" s="14"/>
      <c r="D12" s="14"/>
      <c r="E12" s="14"/>
      <c r="F12" s="14"/>
    </row>
    <row r="13" spans="1:6" ht="21.75" customHeight="1" thickBot="1" x14ac:dyDescent="0.3">
      <c r="A13" s="19" t="s">
        <v>6</v>
      </c>
      <c r="B13" s="20">
        <v>5</v>
      </c>
      <c r="C13" s="14"/>
      <c r="D13" s="14"/>
      <c r="E13" s="14"/>
      <c r="F13" s="14"/>
    </row>
    <row r="14" spans="1:6" ht="15.75" thickTop="1" x14ac:dyDescent="0.25">
      <c r="A14" s="41"/>
      <c r="B14" s="34"/>
      <c r="C14" s="41"/>
      <c r="D14" s="41"/>
      <c r="E14" s="41"/>
      <c r="F14" s="41"/>
    </row>
    <row r="15" spans="1:6" x14ac:dyDescent="0.25">
      <c r="A15" s="14"/>
      <c r="B15" s="14"/>
      <c r="C15" s="14"/>
      <c r="D15" s="14"/>
      <c r="E15" s="14"/>
      <c r="F15" s="14"/>
    </row>
    <row r="16" spans="1:6" x14ac:dyDescent="0.25">
      <c r="A16" s="14"/>
      <c r="B16" s="14"/>
      <c r="C16" s="14"/>
      <c r="D16" s="14"/>
      <c r="E16" s="14"/>
      <c r="F16" s="14"/>
    </row>
    <row r="17" spans="1:6" x14ac:dyDescent="0.25">
      <c r="A17" s="14" t="s">
        <v>23</v>
      </c>
      <c r="B17" s="14"/>
      <c r="C17" s="14"/>
      <c r="D17" s="14"/>
      <c r="E17" s="14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4"/>
      <c r="B19" s="14"/>
      <c r="C19" s="14"/>
      <c r="D19" s="14"/>
      <c r="E19" s="14"/>
      <c r="F19" s="14"/>
    </row>
  </sheetData>
  <mergeCells count="2">
    <mergeCell ref="A1:F1"/>
    <mergeCell ref="A5:F5"/>
  </mergeCells>
  <pageMargins left="0.7" right="0.7" top="0.75" bottom="0.75" header="0.3" footer="0.3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G18" sqref="G18"/>
    </sheetView>
  </sheetViews>
  <sheetFormatPr defaultRowHeight="15" x14ac:dyDescent="0.25"/>
  <cols>
    <col min="1" max="1" width="73.7109375" customWidth="1"/>
    <col min="2" max="9" width="18.7109375" customWidth="1"/>
  </cols>
  <sheetData>
    <row r="1" spans="1:12" ht="21.75" customHeight="1" thickTop="1" thickBot="1" x14ac:dyDescent="0.3">
      <c r="A1" s="81" t="s">
        <v>58</v>
      </c>
      <c r="B1" s="82"/>
      <c r="C1" s="82"/>
      <c r="D1" s="82"/>
      <c r="E1" s="82"/>
      <c r="F1" s="82"/>
      <c r="G1" s="82"/>
      <c r="H1" s="82"/>
      <c r="I1" s="83"/>
      <c r="J1" s="14"/>
      <c r="K1" s="14"/>
      <c r="L1" s="14"/>
    </row>
    <row r="2" spans="1:12" ht="21.75" customHeight="1" x14ac:dyDescent="0.25">
      <c r="A2" s="21" t="s">
        <v>1</v>
      </c>
      <c r="B2" s="43" t="s">
        <v>33</v>
      </c>
      <c r="C2" s="56" t="s">
        <v>14</v>
      </c>
      <c r="D2" s="43" t="s">
        <v>15</v>
      </c>
      <c r="E2" s="43" t="s">
        <v>20</v>
      </c>
      <c r="F2" s="43" t="s">
        <v>17</v>
      </c>
      <c r="G2" s="43" t="s">
        <v>18</v>
      </c>
      <c r="H2" s="43" t="s">
        <v>19</v>
      </c>
      <c r="I2" s="47" t="s">
        <v>21</v>
      </c>
      <c r="J2" s="14"/>
      <c r="K2" s="14"/>
      <c r="L2" s="14"/>
    </row>
    <row r="3" spans="1:12" ht="21.75" customHeight="1" x14ac:dyDescent="0.25">
      <c r="A3" s="17" t="s">
        <v>3</v>
      </c>
      <c r="B3" s="7">
        <v>208276.2</v>
      </c>
      <c r="C3" s="7">
        <v>141692.51999999999</v>
      </c>
      <c r="D3" s="7">
        <v>130878</v>
      </c>
      <c r="E3" s="7">
        <v>184215.6</v>
      </c>
      <c r="F3" s="7">
        <v>176418.6</v>
      </c>
      <c r="G3" s="7">
        <v>130061.88</v>
      </c>
      <c r="H3" s="7">
        <v>227770.92</v>
      </c>
      <c r="I3" s="9">
        <v>144968.64000000001</v>
      </c>
      <c r="J3" s="14"/>
      <c r="K3" s="14"/>
      <c r="L3" s="14"/>
    </row>
    <row r="4" spans="1:12" ht="21.75" customHeight="1" x14ac:dyDescent="0.25">
      <c r="A4" s="17" t="s">
        <v>4</v>
      </c>
      <c r="B4" s="7">
        <v>4030.56</v>
      </c>
      <c r="C4" s="7">
        <v>171.3</v>
      </c>
      <c r="D4" s="7">
        <v>2519.1</v>
      </c>
      <c r="E4" s="7">
        <v>3526.74</v>
      </c>
      <c r="F4" s="7">
        <v>3526.74</v>
      </c>
      <c r="G4" s="7">
        <v>503.82</v>
      </c>
      <c r="H4" s="7">
        <v>2317.5700000000002</v>
      </c>
      <c r="I4" s="9">
        <v>2216.81</v>
      </c>
      <c r="J4" s="14"/>
      <c r="K4" s="14"/>
      <c r="L4" s="14"/>
    </row>
    <row r="5" spans="1:12" ht="21.75" customHeight="1" x14ac:dyDescent="0.25">
      <c r="A5" s="17" t="s">
        <v>5</v>
      </c>
      <c r="B5" s="7">
        <v>41.26</v>
      </c>
      <c r="C5" s="7">
        <v>123.77</v>
      </c>
      <c r="D5" s="7">
        <v>495.07</v>
      </c>
      <c r="E5" s="7">
        <v>1237.68</v>
      </c>
      <c r="F5" s="7">
        <v>907.63</v>
      </c>
      <c r="G5" s="7">
        <v>412.56</v>
      </c>
      <c r="H5" s="7">
        <v>556.96</v>
      </c>
      <c r="I5" s="9">
        <v>412.56</v>
      </c>
      <c r="J5" s="14"/>
      <c r="K5" s="14"/>
      <c r="L5" s="14"/>
    </row>
    <row r="6" spans="1:12" ht="21.75" customHeight="1" x14ac:dyDescent="0.25">
      <c r="A6" s="17" t="s">
        <v>6</v>
      </c>
      <c r="B6" s="7">
        <v>20.8</v>
      </c>
      <c r="C6" s="7">
        <v>12.64</v>
      </c>
      <c r="D6" s="7">
        <v>20</v>
      </c>
      <c r="E6" s="7">
        <v>17</v>
      </c>
      <c r="F6" s="7">
        <v>22.34</v>
      </c>
      <c r="G6" s="7">
        <v>17</v>
      </c>
      <c r="H6" s="7">
        <v>12</v>
      </c>
      <c r="I6" s="9">
        <v>20.399999999999999</v>
      </c>
      <c r="J6" s="14"/>
      <c r="K6" s="14"/>
      <c r="L6" s="14"/>
    </row>
    <row r="7" spans="1:12" ht="21.75" customHeight="1" thickBot="1" x14ac:dyDescent="0.3">
      <c r="A7" s="38"/>
      <c r="B7" s="39"/>
      <c r="C7" s="39"/>
      <c r="D7" s="39"/>
      <c r="E7" s="39"/>
      <c r="F7" s="39"/>
      <c r="G7" s="39"/>
      <c r="H7" s="39"/>
      <c r="I7" s="40"/>
      <c r="J7" s="14"/>
      <c r="K7" s="14"/>
      <c r="L7" s="14"/>
    </row>
    <row r="8" spans="1:12" ht="21.75" customHeight="1" thickTop="1" x14ac:dyDescent="0.25">
      <c r="A8" s="23" t="s">
        <v>3</v>
      </c>
      <c r="B8" s="10">
        <f>IF(B3="","---",(MIN($B3:$I3)/B3)*B16)</f>
        <v>46.835120863545619</v>
      </c>
      <c r="C8" s="10">
        <f>IF(C3="","---",(MIN($B3:$I3)/C3)*B16)</f>
        <v>68.843725836762601</v>
      </c>
      <c r="D8" s="10">
        <f>IF(D3="","---",(MIN($B3:$I3)/D3)*B16)</f>
        <v>74.532320176041807</v>
      </c>
      <c r="E8" s="10">
        <f>IF(E3="","---",(MIN($B3:$I3)/E3)*B16)</f>
        <v>52.952306970745148</v>
      </c>
      <c r="F8" s="10">
        <f>IF(F3="","---",(MIN($B3:$I3)/F3)*B16)</f>
        <v>55.292588196482683</v>
      </c>
      <c r="G8" s="10">
        <f>IF(G3="","---",(MIN($B3:$I3)/G3)*B16)</f>
        <v>75</v>
      </c>
      <c r="H8" s="10">
        <f>IF(H3="","---",(MIN($B3:$I3)/H3)*B16)</f>
        <v>42.8265425630278</v>
      </c>
      <c r="I8" s="11">
        <f>IF(I3="","---",(MIN($B3:$I3)/I3)*B16)</f>
        <v>67.287938963902803</v>
      </c>
      <c r="J8" s="14"/>
      <c r="K8" s="14"/>
      <c r="L8" s="14"/>
    </row>
    <row r="9" spans="1:12" ht="21.75" customHeight="1" x14ac:dyDescent="0.25">
      <c r="A9" s="17" t="s">
        <v>4</v>
      </c>
      <c r="B9" s="12">
        <f>IF(B4="","---",(MIN($B4:$I4)/B4)*B17)</f>
        <v>0.21250148862689058</v>
      </c>
      <c r="C9" s="12">
        <f>IF(C4="","---",(MIN($B4:$I4)/C4)*B17)</f>
        <v>5</v>
      </c>
      <c r="D9" s="12">
        <f>IF(D4="","---",(MIN($B4:$I4)/D4)*B17)</f>
        <v>0.34000238180302489</v>
      </c>
      <c r="E9" s="12">
        <f>IF(E4="","---",(MIN($B4:$I4)/E4)*B17)</f>
        <v>0.24285884414501779</v>
      </c>
      <c r="F9" s="12">
        <f>IF(F4="","---",(MIN($B4:$I4)/F4)*B17)</f>
        <v>0.24285884414501779</v>
      </c>
      <c r="G9" s="12">
        <f>IF(G4="","---",(MIN($B4:$I4)/G4)*B17)</f>
        <v>1.7000119090151247</v>
      </c>
      <c r="H9" s="12">
        <f>IF(H4="","---",(MIN($B4:$I4)/H4)*B17)</f>
        <v>0.36956812523462068</v>
      </c>
      <c r="I9" s="13">
        <f>IF(I4="","---",(MIN($B4:$I4)/I4)*B17)</f>
        <v>0.38636599437931085</v>
      </c>
      <c r="J9" s="14"/>
      <c r="K9" s="14"/>
      <c r="L9" s="14"/>
    </row>
    <row r="10" spans="1:12" ht="21.75" customHeight="1" x14ac:dyDescent="0.25">
      <c r="A10" s="17" t="s">
        <v>5</v>
      </c>
      <c r="B10" s="12">
        <f>IF(B5="","---",(MIN($B5:$I5)/B5)*B18)</f>
        <v>15</v>
      </c>
      <c r="C10" s="12">
        <f>IF(C5="","---",(MIN($B5:$I5)/C5)*B18)</f>
        <v>5.000403975115133</v>
      </c>
      <c r="D10" s="12">
        <f>IF(D5="","---",(MIN($B5:$I5)/D5)*B18)</f>
        <v>1.2501262447734662</v>
      </c>
      <c r="E10" s="12">
        <f>IF(E5="","---",(MIN($B5:$I5)/E5)*B18)</f>
        <v>0.50004847779716888</v>
      </c>
      <c r="F10" s="12">
        <f>IF(F5="","---",(MIN($B5:$I5)/F5)*B18)</f>
        <v>0.68188579046527775</v>
      </c>
      <c r="G10" s="12">
        <f>IF(G5="","---",(MIN($B5:$I5)/G5)*B18)</f>
        <v>1.5001454333915065</v>
      </c>
      <c r="H10" s="12">
        <f>IF(H5="","---",(MIN($B5:$I5)/H5)*B18)</f>
        <v>1.1112108589485779</v>
      </c>
      <c r="I10" s="13">
        <f>IF(I5="","---",(MIN($B5:$I5)/I5)*B18)</f>
        <v>1.5001454333915065</v>
      </c>
      <c r="J10" s="14"/>
      <c r="K10" s="14"/>
      <c r="L10" s="14"/>
    </row>
    <row r="11" spans="1:12" ht="21.75" customHeight="1" x14ac:dyDescent="0.25">
      <c r="A11" s="17" t="s">
        <v>6</v>
      </c>
      <c r="B11" s="12">
        <f>IF(B6="","---",(MIN($B6:$I6)/B6)*B19)</f>
        <v>2.8846153846153841</v>
      </c>
      <c r="C11" s="12">
        <f>IF(C6="","---",(MIN($B6:$I6)/C6)*B19)</f>
        <v>4.7468354430379742</v>
      </c>
      <c r="D11" s="12">
        <f>IF(D6="","---",(MIN($B6:$I6)/D6)*B19)</f>
        <v>3</v>
      </c>
      <c r="E11" s="12">
        <f>IF(E6="","---",(MIN($B6:$I6)/E6)*B19)</f>
        <v>3.5294117647058827</v>
      </c>
      <c r="F11" s="12">
        <f>IF(F6="","---",(MIN($B6:$I6)/F6)*B19)</f>
        <v>2.6857654431512983</v>
      </c>
      <c r="G11" s="12">
        <f>IF(G6="","---",(MIN($B6:$I6)/G6)*B19)</f>
        <v>3.5294117647058827</v>
      </c>
      <c r="H11" s="12">
        <f>IF(H6="","---",(MIN($B6:$I6)/H6)*B19)</f>
        <v>5</v>
      </c>
      <c r="I11" s="13">
        <f>IF(I6="","---",(MIN($B6:$I6)/I6)*B19)</f>
        <v>2.9411764705882355</v>
      </c>
      <c r="J11" s="14"/>
      <c r="K11" s="14"/>
      <c r="L11" s="14"/>
    </row>
    <row r="12" spans="1:12" ht="21.75" customHeight="1" thickBot="1" x14ac:dyDescent="0.3">
      <c r="A12" s="24" t="s">
        <v>2</v>
      </c>
      <c r="B12" s="26">
        <f>SUM(B8:B11)</f>
        <v>64.932237736787897</v>
      </c>
      <c r="C12" s="25">
        <f>SUM(C8:C11)</f>
        <v>83.590965254915716</v>
      </c>
      <c r="D12" s="26">
        <f>SUM(D8:D11)</f>
        <v>79.122448802618294</v>
      </c>
      <c r="E12" s="26">
        <f>SUM(E8:E11)</f>
        <v>57.224626057393223</v>
      </c>
      <c r="F12" s="26">
        <f t="shared" ref="F12:I12" si="0">SUM(F8:F11)</f>
        <v>58.903098274244279</v>
      </c>
      <c r="G12" s="26">
        <f t="shared" si="0"/>
        <v>81.729569107112525</v>
      </c>
      <c r="H12" s="26">
        <f t="shared" si="0"/>
        <v>49.307321547211004</v>
      </c>
      <c r="I12" s="27">
        <f t="shared" si="0"/>
        <v>72.115626862261848</v>
      </c>
      <c r="J12" s="14"/>
      <c r="K12" s="14"/>
      <c r="L12" s="14"/>
    </row>
    <row r="13" spans="1:12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  <c r="K20" s="14"/>
      <c r="L20" s="14"/>
    </row>
    <row r="21" spans="1:12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</sheetData>
  <mergeCells count="1">
    <mergeCell ref="A1:I1"/>
  </mergeCells>
  <pageMargins left="0.7" right="0.7" top="0.75" bottom="0.75" header="0.3" footer="0.3"/>
  <pageSetup paperSize="9" scale="58" fitToHeight="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activeCell="D12" sqref="D12"/>
    </sheetView>
  </sheetViews>
  <sheetFormatPr defaultRowHeight="15" x14ac:dyDescent="0.25"/>
  <cols>
    <col min="1" max="1" width="71.85546875" bestFit="1" customWidth="1"/>
    <col min="2" max="7" width="18.7109375" customWidth="1"/>
  </cols>
  <sheetData>
    <row r="1" spans="1:8" ht="21.75" customHeight="1" thickTop="1" thickBot="1" x14ac:dyDescent="0.3">
      <c r="A1" s="66" t="s">
        <v>59</v>
      </c>
      <c r="B1" s="67"/>
      <c r="C1" s="67"/>
      <c r="D1" s="67"/>
      <c r="E1" s="67"/>
      <c r="F1" s="67"/>
      <c r="G1" s="68"/>
      <c r="H1" s="14"/>
    </row>
    <row r="2" spans="1:8" ht="26.25" customHeight="1" thickTop="1" x14ac:dyDescent="0.25">
      <c r="A2" s="28" t="s">
        <v>1</v>
      </c>
      <c r="B2" s="36" t="s">
        <v>33</v>
      </c>
      <c r="C2" s="36" t="s">
        <v>14</v>
      </c>
      <c r="D2" s="36" t="s">
        <v>20</v>
      </c>
      <c r="E2" s="36" t="s">
        <v>17</v>
      </c>
      <c r="F2" s="37" t="s">
        <v>18</v>
      </c>
      <c r="G2" s="42" t="s">
        <v>19</v>
      </c>
      <c r="H2" s="14"/>
    </row>
    <row r="3" spans="1:8" ht="21.75" customHeight="1" x14ac:dyDescent="0.25">
      <c r="A3" s="17" t="s">
        <v>3</v>
      </c>
      <c r="B3" s="7">
        <v>279361.8</v>
      </c>
      <c r="C3" s="7">
        <v>212058.84</v>
      </c>
      <c r="D3" s="7">
        <v>216172.79999999999</v>
      </c>
      <c r="E3" s="7">
        <v>261121.32</v>
      </c>
      <c r="F3" s="7">
        <v>188920.92</v>
      </c>
      <c r="G3" s="9">
        <v>199152</v>
      </c>
      <c r="H3" s="14"/>
    </row>
    <row r="4" spans="1:8" ht="21.75" customHeight="1" x14ac:dyDescent="0.25">
      <c r="A4" s="17" t="s">
        <v>4</v>
      </c>
      <c r="B4" s="7">
        <v>6220.8</v>
      </c>
      <c r="C4" s="7">
        <v>264.38</v>
      </c>
      <c r="D4" s="7">
        <v>5443.2</v>
      </c>
      <c r="E4" s="7">
        <v>5443.2</v>
      </c>
      <c r="F4" s="7">
        <v>777.6</v>
      </c>
      <c r="G4" s="9">
        <v>3343.68</v>
      </c>
      <c r="H4" s="14"/>
    </row>
    <row r="5" spans="1:8" ht="21.75" customHeight="1" x14ac:dyDescent="0.25">
      <c r="A5" s="17" t="s">
        <v>5</v>
      </c>
      <c r="B5" s="7">
        <v>207.36</v>
      </c>
      <c r="C5" s="7">
        <v>622.08000000000004</v>
      </c>
      <c r="D5" s="7">
        <v>4147.2</v>
      </c>
      <c r="E5" s="7">
        <v>4561.92</v>
      </c>
      <c r="F5" s="7">
        <v>1036.8</v>
      </c>
      <c r="G5" s="9">
        <v>2488.3200000000002</v>
      </c>
      <c r="H5" s="14"/>
    </row>
    <row r="6" spans="1:8" ht="21.75" customHeight="1" x14ac:dyDescent="0.25">
      <c r="A6" s="17" t="s">
        <v>6</v>
      </c>
      <c r="B6" s="7">
        <v>20.8</v>
      </c>
      <c r="C6" s="7">
        <v>12.64</v>
      </c>
      <c r="D6" s="7">
        <v>17</v>
      </c>
      <c r="E6" s="7">
        <v>22.34</v>
      </c>
      <c r="F6" s="7">
        <v>17</v>
      </c>
      <c r="G6" s="9">
        <v>12</v>
      </c>
      <c r="H6" s="14"/>
    </row>
    <row r="7" spans="1:8" ht="21.75" customHeight="1" x14ac:dyDescent="0.25">
      <c r="A7" s="63"/>
      <c r="B7" s="64"/>
      <c r="C7" s="64"/>
      <c r="D7" s="64"/>
      <c r="E7" s="64"/>
      <c r="F7" s="64"/>
      <c r="G7" s="65"/>
      <c r="H7" s="14"/>
    </row>
    <row r="8" spans="1:8" ht="21.75" customHeight="1" x14ac:dyDescent="0.25">
      <c r="A8" s="17" t="s">
        <v>3</v>
      </c>
      <c r="B8" s="12">
        <f>IF(B3="","---",(MIN($B3:$G3)/B3)*B16)</f>
        <v>50.719421910941307</v>
      </c>
      <c r="C8" s="12">
        <f>IF(C3="","---",(MIN($B3:$G3)/C3)*B16)</f>
        <v>66.8166863498829</v>
      </c>
      <c r="D8" s="12">
        <f>IF(D3="","---",(MIN($B3:$G3)/D3)*B16)</f>
        <v>65.545105582200918</v>
      </c>
      <c r="E8" s="12">
        <f>IF(E3="","---",(MIN($B3:$G3)/E3)*B16)</f>
        <v>54.262398030157016</v>
      </c>
      <c r="F8" s="12">
        <f>IF(F3="","---",(MIN($B3:$G3)/F3)*B16)</f>
        <v>75</v>
      </c>
      <c r="G8" s="13">
        <f>IF(G3="","---",(MIN($B3:$G3)/G3)*B16)</f>
        <v>71.147008315256699</v>
      </c>
      <c r="H8" s="14"/>
    </row>
    <row r="9" spans="1:8" ht="21.75" customHeight="1" x14ac:dyDescent="0.25">
      <c r="A9" s="17" t="s">
        <v>4</v>
      </c>
      <c r="B9" s="12">
        <f>IF(B4="","---",(MIN($B4:$G4)/B4)*B17)</f>
        <v>0.21249678497942387</v>
      </c>
      <c r="C9" s="12">
        <f>IF(C4="","---",(MIN($B4:$G4)/C4)*B17)</f>
        <v>5</v>
      </c>
      <c r="D9" s="12">
        <f>IF(D4="","---",(MIN($B4:$G4)/D4)*B17)</f>
        <v>0.24285346854791301</v>
      </c>
      <c r="E9" s="12">
        <f>IF(E4="","---",(MIN($B4:$G4)/E4)*B17)</f>
        <v>0.24285346854791301</v>
      </c>
      <c r="F9" s="12">
        <f>IF(F4="","---",(MIN($B4:$G4)/F4)*B17)</f>
        <v>1.699974279835391</v>
      </c>
      <c r="G9" s="13">
        <f>IF(G4="","---",(MIN($B4:$G4)/G4)*B17)</f>
        <v>0.3953428557756723</v>
      </c>
      <c r="H9" s="14"/>
    </row>
    <row r="10" spans="1:8" ht="21.75" customHeight="1" x14ac:dyDescent="0.25">
      <c r="A10" s="17" t="s">
        <v>5</v>
      </c>
      <c r="B10" s="12">
        <f>IF(B5="","---",(MIN($B5:$G5)/B5)*B18)</f>
        <v>15</v>
      </c>
      <c r="C10" s="12">
        <f>IF(C5="","---",(MIN($B5:$G5)/C5)*B18)</f>
        <v>5</v>
      </c>
      <c r="D10" s="12">
        <f>IF(D5="","---",(MIN($B5:$G5)/D5)*B18)</f>
        <v>0.75</v>
      </c>
      <c r="E10" s="12">
        <f>IF(E5="","---",(MIN($B5:$G5)/E5)*B18)</f>
        <v>0.68181818181818188</v>
      </c>
      <c r="F10" s="12">
        <f>IF(F5="","---",(MIN($B5:$G5)/F5)*B18)</f>
        <v>3</v>
      </c>
      <c r="G10" s="13">
        <f>IF(G5="","---",(MIN($B5:$G5)/G5)*B18)</f>
        <v>1.25</v>
      </c>
      <c r="H10" s="14"/>
    </row>
    <row r="11" spans="1:8" ht="21.75" customHeight="1" x14ac:dyDescent="0.25">
      <c r="A11" s="17" t="s">
        <v>6</v>
      </c>
      <c r="B11" s="12">
        <f>IF(B6="","---",(MIN($B6:$G6)/B6)*B19)</f>
        <v>2.8846153846153841</v>
      </c>
      <c r="C11" s="12">
        <f>IF(C6="","---",(MIN($B6:$G6)/C6)*B19)</f>
        <v>4.7468354430379742</v>
      </c>
      <c r="D11" s="12">
        <f>IF(D6="","---",(MIN($B6:$G6)/D6)*B19)</f>
        <v>3.5294117647058827</v>
      </c>
      <c r="E11" s="12">
        <f>IF(E6="","---",(MIN($B6:$G6)/E6)*B19)</f>
        <v>2.6857654431512983</v>
      </c>
      <c r="F11" s="12">
        <f>IF(F6="","---",(MIN($B6:$G6)/F6)*B19)</f>
        <v>3.5294117647058827</v>
      </c>
      <c r="G11" s="13">
        <f>IF(G6="","---",(MIN($B6:$G6)/G6)*B19)</f>
        <v>5</v>
      </c>
      <c r="H11" s="14"/>
    </row>
    <row r="12" spans="1:8" ht="21.75" customHeight="1" thickBot="1" x14ac:dyDescent="0.3">
      <c r="A12" s="24" t="s">
        <v>2</v>
      </c>
      <c r="B12" s="26">
        <f>SUM(B8:B11)</f>
        <v>68.816534080536115</v>
      </c>
      <c r="C12" s="26">
        <f>SUM(C8:C11)</f>
        <v>81.563521792920881</v>
      </c>
      <c r="D12" s="26">
        <f>SUM(D8:D11)</f>
        <v>70.067370815454709</v>
      </c>
      <c r="E12" s="26">
        <f>SUM(E8:E11)</f>
        <v>57.872835123674406</v>
      </c>
      <c r="F12" s="25">
        <f t="shared" ref="F12:G12" si="0">SUM(F8:F11)</f>
        <v>83.229386044541272</v>
      </c>
      <c r="G12" s="27">
        <f t="shared" si="0"/>
        <v>77.792351171032365</v>
      </c>
      <c r="H12" s="14"/>
    </row>
    <row r="13" spans="1:8" ht="21.75" customHeight="1" thickTop="1" x14ac:dyDescent="0.25">
      <c r="A13" s="14"/>
      <c r="B13" s="14"/>
      <c r="C13" s="14"/>
      <c r="D13" s="14"/>
      <c r="E13" s="14"/>
      <c r="F13" s="14"/>
      <c r="G13" s="14"/>
      <c r="H13" s="14"/>
    </row>
    <row r="14" spans="1:8" ht="21.75" customHeight="1" thickBot="1" x14ac:dyDescent="0.3">
      <c r="A14" s="14"/>
      <c r="B14" s="6"/>
      <c r="C14" s="14"/>
      <c r="D14" s="14"/>
      <c r="E14" s="14"/>
      <c r="F14" s="14"/>
      <c r="G14" s="14"/>
      <c r="H14" s="14"/>
    </row>
    <row r="15" spans="1:8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</row>
    <row r="16" spans="1:8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</row>
    <row r="17" spans="1:8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</row>
    <row r="18" spans="1:8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</row>
    <row r="19" spans="1:8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</row>
    <row r="20" spans="1:8" ht="21.75" customHeight="1" thickTop="1" x14ac:dyDescent="0.25">
      <c r="A20" s="41"/>
      <c r="B20" s="34"/>
      <c r="C20" s="41"/>
      <c r="D20" s="14"/>
      <c r="E20" s="14"/>
      <c r="F20" s="14"/>
      <c r="G20" s="14"/>
      <c r="H20" s="14"/>
    </row>
    <row r="21" spans="1:8" x14ac:dyDescent="0.25">
      <c r="A21" s="14"/>
      <c r="B21" s="14"/>
      <c r="C21" s="14"/>
      <c r="D21" s="14"/>
      <c r="E21" s="14"/>
      <c r="F21" s="14"/>
      <c r="G21" s="14"/>
      <c r="H21" s="14"/>
    </row>
    <row r="22" spans="1:8" x14ac:dyDescent="0.25">
      <c r="A22" s="14"/>
      <c r="B22" s="14"/>
      <c r="C22" s="14"/>
      <c r="D22" s="14"/>
      <c r="E22" s="14"/>
      <c r="F22" s="14"/>
      <c r="G22" s="14"/>
      <c r="H22" s="14"/>
    </row>
    <row r="23" spans="1:8" x14ac:dyDescent="0.25">
      <c r="A23" s="14"/>
      <c r="B23" s="14"/>
      <c r="C23" s="14"/>
      <c r="D23" s="14"/>
      <c r="E23" s="14"/>
      <c r="F23" s="14"/>
      <c r="G23" s="14"/>
      <c r="H23" s="14"/>
    </row>
  </sheetData>
  <mergeCells count="2">
    <mergeCell ref="A7:G7"/>
    <mergeCell ref="A1:G1"/>
  </mergeCells>
  <pageMargins left="0.7" right="0.7" top="0.75" bottom="0.75" header="0.3" footer="0.3"/>
  <pageSetup paperSize="9" scale="71" fitToHeight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activeCell="E19" sqref="E19"/>
    </sheetView>
  </sheetViews>
  <sheetFormatPr defaultRowHeight="15" x14ac:dyDescent="0.25"/>
  <cols>
    <col min="1" max="1" width="73.7109375" customWidth="1"/>
    <col min="2" max="7" width="18.7109375" customWidth="1"/>
  </cols>
  <sheetData>
    <row r="1" spans="1:8" ht="21.75" customHeight="1" thickTop="1" thickBot="1" x14ac:dyDescent="0.3">
      <c r="A1" s="66" t="s">
        <v>60</v>
      </c>
      <c r="B1" s="67"/>
      <c r="C1" s="67"/>
      <c r="D1" s="67"/>
      <c r="E1" s="67"/>
      <c r="F1" s="67"/>
      <c r="G1" s="68"/>
      <c r="H1" s="14"/>
    </row>
    <row r="2" spans="1:8" ht="26.25" thickTop="1" x14ac:dyDescent="0.25">
      <c r="A2" s="28" t="s">
        <v>1</v>
      </c>
      <c r="B2" s="37" t="s">
        <v>53</v>
      </c>
      <c r="C2" s="36" t="s">
        <v>14</v>
      </c>
      <c r="D2" s="36" t="s">
        <v>61</v>
      </c>
      <c r="E2" s="36" t="s">
        <v>18</v>
      </c>
      <c r="F2" s="36" t="s">
        <v>19</v>
      </c>
      <c r="G2" s="42" t="s">
        <v>21</v>
      </c>
      <c r="H2" s="14"/>
    </row>
    <row r="3" spans="1:8" ht="21.75" customHeight="1" x14ac:dyDescent="0.25">
      <c r="A3" s="17" t="s">
        <v>3</v>
      </c>
      <c r="B3" s="7">
        <v>145900.79999999999</v>
      </c>
      <c r="C3" s="7">
        <v>165810.35999999999</v>
      </c>
      <c r="D3" s="7">
        <v>130240.8</v>
      </c>
      <c r="E3" s="7">
        <v>147047.04000000001</v>
      </c>
      <c r="F3" s="7">
        <v>207144</v>
      </c>
      <c r="G3" s="9">
        <v>152848.68</v>
      </c>
      <c r="H3" s="14"/>
    </row>
    <row r="4" spans="1:8" ht="21.75" customHeight="1" x14ac:dyDescent="0.25">
      <c r="A4" s="17" t="s">
        <v>4</v>
      </c>
      <c r="B4" s="7">
        <v>194.4</v>
      </c>
      <c r="C4" s="7">
        <v>82.62</v>
      </c>
      <c r="D4" s="7">
        <v>1215</v>
      </c>
      <c r="E4" s="7">
        <v>189.54</v>
      </c>
      <c r="F4" s="7">
        <v>996.3</v>
      </c>
      <c r="G4" s="9">
        <v>1069.2</v>
      </c>
      <c r="H4" s="14"/>
    </row>
    <row r="5" spans="1:8" ht="21.75" customHeight="1" x14ac:dyDescent="0.25">
      <c r="A5" s="17" t="s">
        <v>5</v>
      </c>
      <c r="B5" s="7">
        <v>216</v>
      </c>
      <c r="C5" s="7">
        <v>162</v>
      </c>
      <c r="D5" s="7">
        <v>648</v>
      </c>
      <c r="E5" s="7">
        <v>210.6</v>
      </c>
      <c r="F5" s="7">
        <v>621</v>
      </c>
      <c r="G5" s="9">
        <v>540</v>
      </c>
      <c r="H5" s="14"/>
    </row>
    <row r="6" spans="1:8" ht="21.75" customHeight="1" x14ac:dyDescent="0.25">
      <c r="A6" s="17" t="s">
        <v>6</v>
      </c>
      <c r="B6" s="7">
        <v>13</v>
      </c>
      <c r="C6" s="7">
        <v>12.64</v>
      </c>
      <c r="D6" s="7">
        <v>20</v>
      </c>
      <c r="E6" s="7">
        <v>17</v>
      </c>
      <c r="F6" s="7">
        <v>12</v>
      </c>
      <c r="G6" s="9">
        <v>20.399999999999999</v>
      </c>
      <c r="H6" s="14"/>
    </row>
    <row r="7" spans="1:8" ht="21.75" customHeight="1" x14ac:dyDescent="0.25">
      <c r="A7" s="72"/>
      <c r="B7" s="73"/>
      <c r="C7" s="73"/>
      <c r="D7" s="73"/>
      <c r="E7" s="73"/>
      <c r="F7" s="73"/>
      <c r="G7" s="74"/>
      <c r="H7" s="14"/>
    </row>
    <row r="8" spans="1:8" ht="21.75" customHeight="1" x14ac:dyDescent="0.25">
      <c r="A8" s="17" t="s">
        <v>3</v>
      </c>
      <c r="B8" s="12">
        <f>IF(B3="","---",(MIN($B3:$G3)/B3)*B16)</f>
        <v>66.950009869719707</v>
      </c>
      <c r="C8" s="12">
        <f>IF(C3="","---",(MIN($B3:$G3)/C3)*B16)</f>
        <v>58.911035474502327</v>
      </c>
      <c r="D8" s="12">
        <f>IF(D3="","---",(MIN($B3:$G3)/D3)*B16)</f>
        <v>75</v>
      </c>
      <c r="E8" s="12">
        <f>IF(E3="","---",(MIN($B3:$G3)/E3)*B16)</f>
        <v>66.428130753260987</v>
      </c>
      <c r="F8" s="12">
        <f>IF(F3="","---",(MIN($B3:$G3)/F3)*B16)</f>
        <v>47.155891553701778</v>
      </c>
      <c r="G8" s="13">
        <f>IF(G3="","---",(MIN($B3:$G3)/G3)*B16)</f>
        <v>63.906734425184439</v>
      </c>
      <c r="H8" s="14"/>
    </row>
    <row r="9" spans="1:8" ht="21.75" customHeight="1" x14ac:dyDescent="0.25">
      <c r="A9" s="17" t="s">
        <v>4</v>
      </c>
      <c r="B9" s="12">
        <f>IF(B4="","---",(MIN($B4:$G4)/B4)*B17)</f>
        <v>2.125</v>
      </c>
      <c r="C9" s="12">
        <f>IF(C4="","---",(MIN($B4:$G4)/C4)*B17)</f>
        <v>5</v>
      </c>
      <c r="D9" s="12">
        <f>IF(D4="","---",(MIN($B4:$G4)/D4)*B17)</f>
        <v>0.34</v>
      </c>
      <c r="E9" s="12">
        <f>IF(E4="","---",(MIN($B4:$G4)/E4)*B17)</f>
        <v>2.1794871794871797</v>
      </c>
      <c r="F9" s="12">
        <f>IF(F4="","---",(MIN($B4:$G4)/F4)*B17)</f>
        <v>0.41463414634146345</v>
      </c>
      <c r="G9" s="13">
        <f>IF(G4="","---",(MIN($B4:$G4)/G4)*B17)</f>
        <v>0.38636363636363635</v>
      </c>
      <c r="H9" s="14"/>
    </row>
    <row r="10" spans="1:8" ht="21.75" customHeight="1" x14ac:dyDescent="0.25">
      <c r="A10" s="17" t="s">
        <v>5</v>
      </c>
      <c r="B10" s="12">
        <f>IF(B5="","---",(MIN($B5:$G5)/B5)*B18)</f>
        <v>11.25</v>
      </c>
      <c r="C10" s="12">
        <f>IF(C5="","---",(MIN($B5:$G5)/C5)*B18)</f>
        <v>15</v>
      </c>
      <c r="D10" s="12">
        <f>IF(D5="","---",(MIN($B5:$G5)/D5)*B18)</f>
        <v>3.75</v>
      </c>
      <c r="E10" s="12">
        <f>IF(E5="","---",(MIN($B5:$G5)/E5)*B18)</f>
        <v>11.538461538461538</v>
      </c>
      <c r="F10" s="12">
        <f>IF(F5="","---",(MIN($B5:$G5)/F5)*B18)</f>
        <v>3.9130434782608696</v>
      </c>
      <c r="G10" s="13">
        <f>IF(G5="","---",(MIN($B5:$G5)/G5)*B18)</f>
        <v>4.5</v>
      </c>
      <c r="H10" s="14"/>
    </row>
    <row r="11" spans="1:8" ht="21.75" customHeight="1" x14ac:dyDescent="0.25">
      <c r="A11" s="17" t="s">
        <v>6</v>
      </c>
      <c r="B11" s="12">
        <f>IF(B6="","---",(MIN($B6:$G6)/B6)*B19)</f>
        <v>4.6153846153846159</v>
      </c>
      <c r="C11" s="12">
        <f>IF(C6="","---",(MIN($B6:$G6)/C6)*B19)</f>
        <v>4.7468354430379742</v>
      </c>
      <c r="D11" s="12">
        <f>IF(D6="","---",(MIN($B6:$G6)/D6)*B19)</f>
        <v>3</v>
      </c>
      <c r="E11" s="12">
        <f>IF(E6="","---",(MIN($B6:$G6)/E6)*B19)</f>
        <v>3.5294117647058827</v>
      </c>
      <c r="F11" s="12">
        <f>IF(F6="","---",(MIN($B6:$G6)/F6)*B19)</f>
        <v>5</v>
      </c>
      <c r="G11" s="13">
        <f>IF(G6="","---",(MIN($B6:$G6)/G6)*B19)</f>
        <v>2.9411764705882355</v>
      </c>
      <c r="H11" s="14"/>
    </row>
    <row r="12" spans="1:8" ht="21.75" customHeight="1" thickBot="1" x14ac:dyDescent="0.3">
      <c r="A12" s="24" t="s">
        <v>2</v>
      </c>
      <c r="B12" s="25">
        <f>SUM(B8:B11)</f>
        <v>84.940394485104321</v>
      </c>
      <c r="C12" s="26">
        <f>SUM(C8:C11)</f>
        <v>83.657870917540308</v>
      </c>
      <c r="D12" s="26">
        <f>SUM(D8:D11)</f>
        <v>82.09</v>
      </c>
      <c r="E12" s="26">
        <f>SUM(E8:E11)</f>
        <v>83.675491235915587</v>
      </c>
      <c r="F12" s="26">
        <f t="shared" ref="F12:G12" si="0">SUM(F8:F11)</f>
        <v>56.483569178304109</v>
      </c>
      <c r="G12" s="27">
        <f t="shared" si="0"/>
        <v>71.734274532136311</v>
      </c>
      <c r="H12" s="14"/>
    </row>
    <row r="13" spans="1:8" ht="21.75" customHeight="1" thickTop="1" x14ac:dyDescent="0.25">
      <c r="A13" s="14"/>
      <c r="B13" s="14"/>
      <c r="C13" s="14"/>
      <c r="D13" s="14"/>
      <c r="E13" s="14"/>
      <c r="F13" s="14"/>
      <c r="G13" s="14"/>
      <c r="H13" s="14"/>
    </row>
    <row r="14" spans="1:8" ht="21.75" customHeight="1" thickBot="1" x14ac:dyDescent="0.3">
      <c r="A14" s="14"/>
      <c r="B14" s="6"/>
      <c r="C14" s="14"/>
      <c r="D14" s="14"/>
      <c r="E14" s="14"/>
      <c r="F14" s="14"/>
      <c r="G14" s="14"/>
      <c r="H14" s="14"/>
    </row>
    <row r="15" spans="1:8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</row>
    <row r="16" spans="1:8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</row>
    <row r="17" spans="1:8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</row>
    <row r="18" spans="1:8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</row>
    <row r="19" spans="1:8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</row>
    <row r="20" spans="1:8" ht="21.75" customHeight="1" thickTop="1" x14ac:dyDescent="0.25">
      <c r="A20" s="41"/>
      <c r="B20" s="34"/>
      <c r="C20" s="41"/>
      <c r="D20" s="14"/>
      <c r="E20" s="14"/>
      <c r="F20" s="14"/>
      <c r="G20" s="14"/>
      <c r="H20" s="14"/>
    </row>
    <row r="21" spans="1:8" x14ac:dyDescent="0.25">
      <c r="A21" s="14"/>
      <c r="B21" s="14"/>
      <c r="C21" s="14"/>
      <c r="D21" s="14"/>
      <c r="E21" s="14"/>
      <c r="F21" s="14"/>
      <c r="G21" s="14"/>
      <c r="H21" s="14"/>
    </row>
    <row r="22" spans="1:8" x14ac:dyDescent="0.25">
      <c r="A22" s="14"/>
      <c r="B22" s="14"/>
      <c r="C22" s="14"/>
      <c r="D22" s="14"/>
      <c r="E22" s="14"/>
      <c r="F22" s="14"/>
      <c r="G22" s="14"/>
      <c r="H22" s="14"/>
    </row>
    <row r="23" spans="1:8" x14ac:dyDescent="0.25">
      <c r="A23" s="14"/>
      <c r="B23" s="14"/>
      <c r="C23" s="14"/>
      <c r="D23" s="14"/>
      <c r="E23" s="14"/>
      <c r="F23" s="14"/>
      <c r="G23" s="14"/>
      <c r="H23" s="14"/>
    </row>
  </sheetData>
  <mergeCells count="2">
    <mergeCell ref="A1:G1"/>
    <mergeCell ref="A7:G7"/>
  </mergeCells>
  <pageMargins left="0.7" right="0.7" top="0.75" bottom="0.75" header="0.3" footer="0.3"/>
  <pageSetup paperSize="9" scale="70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zoomScaleNormal="100" workbookViewId="0">
      <selection activeCell="G18" sqref="G18"/>
    </sheetView>
  </sheetViews>
  <sheetFormatPr defaultRowHeight="15" x14ac:dyDescent="0.25"/>
  <cols>
    <col min="1" max="1" width="73.7109375" customWidth="1"/>
    <col min="2" max="9" width="15.7109375" customWidth="1"/>
  </cols>
  <sheetData>
    <row r="1" spans="1:9" s="3" customFormat="1" ht="21.75" customHeight="1" thickTop="1" thickBot="1" x14ac:dyDescent="0.3">
      <c r="A1" s="78" t="s">
        <v>62</v>
      </c>
      <c r="B1" s="79"/>
      <c r="C1" s="79"/>
      <c r="D1" s="79"/>
      <c r="E1" s="79"/>
      <c r="F1" s="79"/>
      <c r="G1" s="79"/>
      <c r="H1" s="79"/>
      <c r="I1" s="80"/>
    </row>
    <row r="2" spans="1:9" ht="26.25" thickTop="1" x14ac:dyDescent="0.25">
      <c r="A2" s="28" t="s">
        <v>1</v>
      </c>
      <c r="B2" s="36" t="s">
        <v>28</v>
      </c>
      <c r="C2" s="37" t="s">
        <v>14</v>
      </c>
      <c r="D2" s="36" t="s">
        <v>61</v>
      </c>
      <c r="E2" s="36" t="s">
        <v>20</v>
      </c>
      <c r="F2" s="36" t="s">
        <v>17</v>
      </c>
      <c r="G2" s="36" t="s">
        <v>25</v>
      </c>
      <c r="H2" s="36" t="s">
        <v>19</v>
      </c>
      <c r="I2" s="42" t="s">
        <v>21</v>
      </c>
    </row>
    <row r="3" spans="1:9" ht="21.75" customHeight="1" x14ac:dyDescent="0.25">
      <c r="A3" s="17" t="s">
        <v>3</v>
      </c>
      <c r="B3" s="7">
        <v>194997.6</v>
      </c>
      <c r="C3" s="7">
        <v>179705.16</v>
      </c>
      <c r="D3" s="7">
        <v>139163.16</v>
      </c>
      <c r="E3" s="7">
        <v>243002.88</v>
      </c>
      <c r="F3" s="7">
        <v>193018.32</v>
      </c>
      <c r="G3" s="7">
        <v>249342.96</v>
      </c>
      <c r="H3" s="7">
        <v>208202.4</v>
      </c>
      <c r="I3" s="9">
        <v>155376</v>
      </c>
    </row>
    <row r="4" spans="1:9" ht="21.75" customHeight="1" x14ac:dyDescent="0.25">
      <c r="A4" s="17" t="s">
        <v>4</v>
      </c>
      <c r="B4" s="7">
        <v>457.92</v>
      </c>
      <c r="C4" s="7">
        <v>194.62</v>
      </c>
      <c r="D4" s="7">
        <v>2862</v>
      </c>
      <c r="E4" s="7">
        <v>4006.8</v>
      </c>
      <c r="F4" s="7">
        <v>4006.8</v>
      </c>
      <c r="G4" s="7">
        <v>915.84</v>
      </c>
      <c r="H4" s="7">
        <v>2575.8000000000002</v>
      </c>
      <c r="I4" s="9">
        <v>2518.56</v>
      </c>
    </row>
    <row r="5" spans="1:9" ht="21.75" customHeight="1" x14ac:dyDescent="0.25">
      <c r="A5" s="17" t="s">
        <v>5</v>
      </c>
      <c r="B5" s="7">
        <v>382.97</v>
      </c>
      <c r="C5" s="7">
        <v>191.48</v>
      </c>
      <c r="D5" s="7">
        <v>765.94</v>
      </c>
      <c r="E5" s="7">
        <v>1595.7</v>
      </c>
      <c r="F5" s="7">
        <v>1404.22</v>
      </c>
      <c r="G5" s="7">
        <v>191.48</v>
      </c>
      <c r="H5" s="7">
        <v>765.94</v>
      </c>
      <c r="I5" s="9">
        <v>638.28</v>
      </c>
    </row>
    <row r="6" spans="1:9" ht="21.75" customHeight="1" x14ac:dyDescent="0.25">
      <c r="A6" s="17" t="s">
        <v>6</v>
      </c>
      <c r="B6" s="7">
        <v>9</v>
      </c>
      <c r="C6" s="7">
        <v>12.64</v>
      </c>
      <c r="D6" s="7">
        <v>20</v>
      </c>
      <c r="E6" s="7">
        <v>17</v>
      </c>
      <c r="F6" s="7">
        <v>22.34</v>
      </c>
      <c r="G6" s="7">
        <v>20</v>
      </c>
      <c r="H6" s="7">
        <v>12</v>
      </c>
      <c r="I6" s="9">
        <v>20.399999999999999</v>
      </c>
    </row>
    <row r="7" spans="1:9" ht="21.75" customHeight="1" x14ac:dyDescent="0.25">
      <c r="A7" s="72"/>
      <c r="B7" s="73"/>
      <c r="C7" s="73"/>
      <c r="D7" s="73"/>
      <c r="E7" s="73"/>
      <c r="F7" s="73"/>
      <c r="G7" s="73"/>
      <c r="H7" s="73"/>
      <c r="I7" s="74"/>
    </row>
    <row r="8" spans="1:9" ht="21.75" customHeight="1" x14ac:dyDescent="0.25">
      <c r="A8" s="17" t="s">
        <v>3</v>
      </c>
      <c r="B8" s="12">
        <f>IF(B3="","---",(MIN($B3:$I3)/B3)*B16)</f>
        <v>53.524951076320946</v>
      </c>
      <c r="C8" s="12">
        <f>IF(C3="","---",(MIN($B3:$I3)/C3)*B16)</f>
        <v>58.079784687317826</v>
      </c>
      <c r="D8" s="12">
        <f>IF(D3="","---",(MIN($B3:$I3)/D3)*B16)</f>
        <v>75</v>
      </c>
      <c r="E8" s="12">
        <f>IF(E3="","---",(MIN($B3:$I3)/E3)*B16)</f>
        <v>42.951083542713569</v>
      </c>
      <c r="F8" s="12">
        <f>IF(F3="","---",(MIN($B3:$I3)/F3)*B16)</f>
        <v>54.073815376695848</v>
      </c>
      <c r="G8" s="12">
        <f>IF(G3="","---",(MIN($B3:$I3)/G3)*B16)</f>
        <v>41.858960044430376</v>
      </c>
      <c r="H8" s="12">
        <f>IF(H3="","---",(MIN($B3:$I3)/H3)*B16)</f>
        <v>50.130243455406855</v>
      </c>
      <c r="I8" s="13">
        <f>IF(I3="","---",(MIN($B3:$I3)/I3)*B16)</f>
        <v>67.174061631139949</v>
      </c>
    </row>
    <row r="9" spans="1:9" ht="21.75" customHeight="1" x14ac:dyDescent="0.25">
      <c r="A9" s="17" t="s">
        <v>4</v>
      </c>
      <c r="B9" s="12">
        <f>IF(B4="","---",(MIN($B4:$I4)/B4)*B17)</f>
        <v>2.1250436757512228</v>
      </c>
      <c r="C9" s="12">
        <f>IF(C4="","---",(MIN($B4:$I4)/C4)*B17)</f>
        <v>5</v>
      </c>
      <c r="D9" s="12">
        <f>IF(D4="","---",(MIN($B4:$I4)/D4)*B17)</f>
        <v>0.34000698812019564</v>
      </c>
      <c r="E9" s="12">
        <f>IF(E4="","---",(MIN($B4:$I4)/E4)*B17)</f>
        <v>0.24286213437156834</v>
      </c>
      <c r="F9" s="12">
        <f>IF(F4="","---",(MIN($B4:$I4)/F4)*B17)</f>
        <v>0.24286213437156834</v>
      </c>
      <c r="G9" s="12">
        <f>IF(G4="","---",(MIN($B4:$I4)/G4)*B17)</f>
        <v>1.0625218378756114</v>
      </c>
      <c r="H9" s="12">
        <f>IF(H4="","---",(MIN($B4:$I4)/H4)*B17)</f>
        <v>0.37778554235577294</v>
      </c>
      <c r="I9" s="13">
        <f>IF(I4="","---",(MIN($B4:$I4)/I4)*B17)</f>
        <v>0.38637157740931327</v>
      </c>
    </row>
    <row r="10" spans="1:9" ht="21.75" customHeight="1" x14ac:dyDescent="0.25">
      <c r="A10" s="17" t="s">
        <v>5</v>
      </c>
      <c r="B10" s="12">
        <f>IF(B5="","---",(MIN($B5:$I5)/B5)*B18)</f>
        <v>7.4998041622059164</v>
      </c>
      <c r="C10" s="12">
        <f>IF(C5="","---",(MIN($B5:$I5)/C5)*B18)</f>
        <v>15</v>
      </c>
      <c r="D10" s="12">
        <f>IF(D5="","---",(MIN($B5:$I5)/D5)*B18)</f>
        <v>3.7499020811029582</v>
      </c>
      <c r="E10" s="12">
        <f>IF(E5="","---",(MIN($B5:$I5)/E5)*B18)</f>
        <v>1.7999623989471705</v>
      </c>
      <c r="F10" s="12">
        <f>IF(F5="","---",(MIN($B5:$I5)/F5)*B18)</f>
        <v>2.0454059905143067</v>
      </c>
      <c r="G10" s="12">
        <f>IF(G5="","---",(MIN($B5:$I5)/G5)*B18)</f>
        <v>15</v>
      </c>
      <c r="H10" s="12">
        <f>IF(H5="","---",(MIN($B5:$I5)/H5)*B18)</f>
        <v>3.7499020811029582</v>
      </c>
      <c r="I10" s="13">
        <f>IF(I5="","---",(MIN($B5:$I5)/I5)*B18)</f>
        <v>4.4999059973679261</v>
      </c>
    </row>
    <row r="11" spans="1:9" ht="21.75" customHeight="1" x14ac:dyDescent="0.25">
      <c r="A11" s="17" t="s">
        <v>6</v>
      </c>
      <c r="B11" s="12">
        <f>IF(B6="","---",(MIN($B6:$I6)/B6)*B19)</f>
        <v>5</v>
      </c>
      <c r="C11" s="12">
        <f>IF(C6="","---",(MIN($B6:$I6)/C6)*B19)</f>
        <v>3.5601265822784809</v>
      </c>
      <c r="D11" s="12">
        <f>IF(D6="","---",(MIN($B6:$I6)/D6)*B19)</f>
        <v>2.25</v>
      </c>
      <c r="E11" s="12">
        <f>IF(E6="","---",(MIN($B6:$I6)/E6)*B19)</f>
        <v>2.6470588235294117</v>
      </c>
      <c r="F11" s="12">
        <f>IF(F6="","---",(MIN($B6:$I6)/F6)*B19)</f>
        <v>2.0143240823634736</v>
      </c>
      <c r="G11" s="12">
        <f>IF(G6="","---",(MIN($B6:$I6)/G6)*B19)</f>
        <v>2.25</v>
      </c>
      <c r="H11" s="12">
        <f>IF(H6="","---",(MIN($B6:$I6)/H6)*B19)</f>
        <v>3.75</v>
      </c>
      <c r="I11" s="13">
        <f>IF(I6="","---",(MIN($B6:$I6)/I6)*B19)</f>
        <v>2.2058823529411766</v>
      </c>
    </row>
    <row r="12" spans="1:9" ht="21.75" customHeight="1" thickBot="1" x14ac:dyDescent="0.3">
      <c r="A12" s="24" t="s">
        <v>2</v>
      </c>
      <c r="B12" s="26">
        <f>SUM(B8:B11)</f>
        <v>68.14979891427808</v>
      </c>
      <c r="C12" s="25">
        <f>SUM(C8:C11)</f>
        <v>81.639911269596311</v>
      </c>
      <c r="D12" s="26">
        <f>SUM(D8:D11)</f>
        <v>81.339909069223154</v>
      </c>
      <c r="E12" s="26">
        <f>SUM(E8:E11)</f>
        <v>47.640966899561725</v>
      </c>
      <c r="F12" s="26">
        <f t="shared" ref="F12:I12" si="0">SUM(F8:F11)</f>
        <v>58.376407583945195</v>
      </c>
      <c r="G12" s="26">
        <f t="shared" si="0"/>
        <v>60.17148188230599</v>
      </c>
      <c r="H12" s="26">
        <f t="shared" si="0"/>
        <v>58.007931078865589</v>
      </c>
      <c r="I12" s="27">
        <f t="shared" si="0"/>
        <v>74.266221558858362</v>
      </c>
    </row>
    <row r="13" spans="1:9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</row>
    <row r="15" spans="1:9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</row>
    <row r="16" spans="1:9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</row>
    <row r="17" spans="1:9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</row>
    <row r="18" spans="1:9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</row>
    <row r="19" spans="1:9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</row>
    <row r="20" spans="1:9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</row>
    <row r="21" spans="1:9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14"/>
      <c r="B23" s="14"/>
      <c r="C23" s="14"/>
      <c r="D23" s="14"/>
      <c r="E23" s="14"/>
      <c r="F23" s="14"/>
      <c r="G23" s="14"/>
      <c r="H23" s="14"/>
      <c r="I23" s="14"/>
    </row>
  </sheetData>
  <mergeCells count="2">
    <mergeCell ref="A1:I1"/>
    <mergeCell ref="A7:I7"/>
  </mergeCells>
  <pageMargins left="0.7" right="0.7" top="0.75" bottom="0.75" header="0.3" footer="0.3"/>
  <pageSetup paperSize="9" scale="65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G17" sqref="G17"/>
    </sheetView>
  </sheetViews>
  <sheetFormatPr defaultRowHeight="15" x14ac:dyDescent="0.25"/>
  <cols>
    <col min="1" max="1" width="73.7109375" customWidth="1"/>
    <col min="2" max="10" width="15.7109375" customWidth="1"/>
  </cols>
  <sheetData>
    <row r="1" spans="1:11" ht="21.75" customHeight="1" thickTop="1" thickBot="1" x14ac:dyDescent="0.3">
      <c r="A1" s="66" t="s">
        <v>63</v>
      </c>
      <c r="B1" s="67"/>
      <c r="C1" s="67"/>
      <c r="D1" s="67"/>
      <c r="E1" s="67"/>
      <c r="F1" s="67"/>
      <c r="G1" s="67"/>
      <c r="H1" s="67"/>
      <c r="I1" s="67"/>
      <c r="J1" s="68"/>
      <c r="K1" s="14"/>
    </row>
    <row r="2" spans="1:11" s="33" customFormat="1" ht="36" customHeight="1" thickTop="1" x14ac:dyDescent="0.25">
      <c r="A2" s="35" t="s">
        <v>1</v>
      </c>
      <c r="B2" s="37" t="s">
        <v>24</v>
      </c>
      <c r="C2" s="36" t="s">
        <v>33</v>
      </c>
      <c r="D2" s="36" t="s">
        <v>14</v>
      </c>
      <c r="E2" s="36" t="s">
        <v>20</v>
      </c>
      <c r="F2" s="36" t="s">
        <v>17</v>
      </c>
      <c r="G2" s="36" t="s">
        <v>25</v>
      </c>
      <c r="H2" s="36" t="s">
        <v>19</v>
      </c>
      <c r="I2" s="36" t="s">
        <v>21</v>
      </c>
      <c r="J2" s="42" t="s">
        <v>26</v>
      </c>
      <c r="K2" s="51"/>
    </row>
    <row r="3" spans="1:11" ht="21.75" customHeight="1" x14ac:dyDescent="0.25">
      <c r="A3" s="17" t="s">
        <v>3</v>
      </c>
      <c r="B3" s="7">
        <v>90036</v>
      </c>
      <c r="C3" s="7">
        <v>103644.72</v>
      </c>
      <c r="D3" s="7">
        <v>122156.4</v>
      </c>
      <c r="E3" s="7">
        <v>151467.12</v>
      </c>
      <c r="F3" s="7">
        <v>118153.8</v>
      </c>
      <c r="G3" s="7">
        <v>144920.51999999999</v>
      </c>
      <c r="H3" s="7">
        <v>129888</v>
      </c>
      <c r="I3" s="7">
        <v>97120.8</v>
      </c>
      <c r="J3" s="9">
        <v>126897.60000000001</v>
      </c>
      <c r="K3" s="14"/>
    </row>
    <row r="4" spans="1:11" ht="21.75" customHeight="1" x14ac:dyDescent="0.25">
      <c r="A4" s="17" t="s">
        <v>4</v>
      </c>
      <c r="B4" s="7">
        <v>1438.56</v>
      </c>
      <c r="C4" s="7">
        <v>1944</v>
      </c>
      <c r="D4" s="7">
        <v>55.08</v>
      </c>
      <c r="E4" s="7">
        <v>1620</v>
      </c>
      <c r="F4" s="7">
        <v>1134</v>
      </c>
      <c r="G4" s="7">
        <v>259.2</v>
      </c>
      <c r="H4" s="7">
        <v>729</v>
      </c>
      <c r="I4" s="7">
        <v>712.8</v>
      </c>
      <c r="J4" s="9">
        <v>1296</v>
      </c>
      <c r="K4" s="14"/>
    </row>
    <row r="5" spans="1:11" ht="21.75" customHeight="1" x14ac:dyDescent="0.25">
      <c r="A5" s="17" t="s">
        <v>6</v>
      </c>
      <c r="B5" s="7">
        <v>22.45</v>
      </c>
      <c r="C5" s="7">
        <v>20.8</v>
      </c>
      <c r="D5" s="7">
        <v>12.64</v>
      </c>
      <c r="E5" s="7">
        <v>17</v>
      </c>
      <c r="F5" s="7">
        <v>22.34</v>
      </c>
      <c r="G5" s="7">
        <v>20</v>
      </c>
      <c r="H5" s="7">
        <v>12</v>
      </c>
      <c r="I5" s="7">
        <v>20.399999999999999</v>
      </c>
      <c r="J5" s="9">
        <v>14.7</v>
      </c>
      <c r="K5" s="14"/>
    </row>
    <row r="6" spans="1:11" ht="21.75" customHeight="1" x14ac:dyDescent="0.25">
      <c r="A6" s="72"/>
      <c r="B6" s="73"/>
      <c r="C6" s="73"/>
      <c r="D6" s="73"/>
      <c r="E6" s="73"/>
      <c r="F6" s="73"/>
      <c r="G6" s="73"/>
      <c r="H6" s="73"/>
      <c r="I6" s="73"/>
      <c r="J6" s="74"/>
      <c r="K6" s="14"/>
    </row>
    <row r="7" spans="1:11" ht="21.75" customHeight="1" x14ac:dyDescent="0.25">
      <c r="A7" s="17" t="s">
        <v>3</v>
      </c>
      <c r="B7" s="12">
        <f t="shared" ref="B7:J7" si="0">IF(B3="","---",(MIN($B3:$J3)/B3)*$B14)</f>
        <v>90</v>
      </c>
      <c r="C7" s="12">
        <f t="shared" si="0"/>
        <v>78.182853887781263</v>
      </c>
      <c r="D7" s="12">
        <f t="shared" si="0"/>
        <v>66.334960755228551</v>
      </c>
      <c r="E7" s="12">
        <f t="shared" si="0"/>
        <v>53.49834340284545</v>
      </c>
      <c r="F7" s="12">
        <f t="shared" si="0"/>
        <v>68.582136164896937</v>
      </c>
      <c r="G7" s="12">
        <f t="shared" si="0"/>
        <v>55.915062960028024</v>
      </c>
      <c r="H7" s="12">
        <f t="shared" si="0"/>
        <v>62.38636363636364</v>
      </c>
      <c r="I7" s="12">
        <f t="shared" si="0"/>
        <v>83.434650455927056</v>
      </c>
      <c r="J7" s="13">
        <f t="shared" si="0"/>
        <v>63.856526837386994</v>
      </c>
      <c r="K7" s="14"/>
    </row>
    <row r="8" spans="1:11" ht="21.75" customHeight="1" x14ac:dyDescent="0.25">
      <c r="A8" s="17" t="s">
        <v>4</v>
      </c>
      <c r="B8" s="12">
        <f t="shared" ref="B8:J8" si="1">IF(B4="","---",(MIN($B4:$J4)/B4)*$B15)</f>
        <v>0.19144144144144143</v>
      </c>
      <c r="C8" s="12">
        <f t="shared" si="1"/>
        <v>0.14166666666666666</v>
      </c>
      <c r="D8" s="12">
        <f t="shared" si="1"/>
        <v>5</v>
      </c>
      <c r="E8" s="12">
        <f t="shared" si="1"/>
        <v>0.16999999999999998</v>
      </c>
      <c r="F8" s="12">
        <f t="shared" si="1"/>
        <v>0.24285714285714285</v>
      </c>
      <c r="G8" s="12">
        <f t="shared" si="1"/>
        <v>1.0625</v>
      </c>
      <c r="H8" s="12">
        <f t="shared" si="1"/>
        <v>0.37777777777777777</v>
      </c>
      <c r="I8" s="12">
        <f t="shared" si="1"/>
        <v>0.38636363636363635</v>
      </c>
      <c r="J8" s="13">
        <f t="shared" si="1"/>
        <v>0.21249999999999997</v>
      </c>
      <c r="K8" s="14"/>
    </row>
    <row r="9" spans="1:11" ht="21.75" customHeight="1" x14ac:dyDescent="0.25">
      <c r="A9" s="17" t="s">
        <v>6</v>
      </c>
      <c r="B9" s="12">
        <f t="shared" ref="B9:J9" si="2">IF(B5="","---",(MIN($B5:$J5)/B5)*$B16)</f>
        <v>2.6726057906458802</v>
      </c>
      <c r="C9" s="12">
        <f t="shared" si="2"/>
        <v>2.8846153846153841</v>
      </c>
      <c r="D9" s="12">
        <f t="shared" si="2"/>
        <v>4.7468354430379742</v>
      </c>
      <c r="E9" s="12">
        <f t="shared" si="2"/>
        <v>3.5294117647058827</v>
      </c>
      <c r="F9" s="12">
        <f t="shared" si="2"/>
        <v>2.6857654431512983</v>
      </c>
      <c r="G9" s="12">
        <f t="shared" si="2"/>
        <v>3</v>
      </c>
      <c r="H9" s="12">
        <f t="shared" si="2"/>
        <v>5</v>
      </c>
      <c r="I9" s="12">
        <f t="shared" si="2"/>
        <v>2.9411764705882355</v>
      </c>
      <c r="J9" s="13">
        <f t="shared" si="2"/>
        <v>4.0816326530612246</v>
      </c>
      <c r="K9" s="14"/>
    </row>
    <row r="10" spans="1:11" ht="21.75" customHeight="1" thickBot="1" x14ac:dyDescent="0.3">
      <c r="A10" s="24" t="s">
        <v>2</v>
      </c>
      <c r="B10" s="25">
        <f t="shared" ref="B10:J10" si="3">SUM(B7:B9)</f>
        <v>92.864047232087316</v>
      </c>
      <c r="C10" s="26">
        <f t="shared" si="3"/>
        <v>81.209135939063316</v>
      </c>
      <c r="D10" s="26">
        <f t="shared" si="3"/>
        <v>76.081796198266531</v>
      </c>
      <c r="E10" s="26">
        <f t="shared" si="3"/>
        <v>57.197755167551335</v>
      </c>
      <c r="F10" s="26">
        <f t="shared" si="3"/>
        <v>71.510758750905381</v>
      </c>
      <c r="G10" s="26">
        <f t="shared" si="3"/>
        <v>59.977562960028024</v>
      </c>
      <c r="H10" s="26">
        <f t="shared" si="3"/>
        <v>67.76414141414142</v>
      </c>
      <c r="I10" s="26">
        <f t="shared" si="3"/>
        <v>86.762190562878928</v>
      </c>
      <c r="J10" s="27">
        <f t="shared" si="3"/>
        <v>68.15065949044822</v>
      </c>
      <c r="K10" s="14"/>
    </row>
    <row r="11" spans="1:11" ht="21.75" customHeight="1" thickTop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1.75" customHeight="1" thickBot="1" x14ac:dyDescent="0.3">
      <c r="A12" s="14"/>
      <c r="B12" s="6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21.75" customHeight="1" thickTop="1" x14ac:dyDescent="0.25">
      <c r="A13" s="15"/>
      <c r="B13" s="16" t="s">
        <v>0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1.75" customHeight="1" x14ac:dyDescent="0.25">
      <c r="A14" s="17" t="s">
        <v>3</v>
      </c>
      <c r="B14" s="18">
        <v>90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1.75" customHeight="1" x14ac:dyDescent="0.25">
      <c r="A15" s="17" t="s">
        <v>4</v>
      </c>
      <c r="B15" s="18">
        <v>5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1.75" customHeight="1" thickBot="1" x14ac:dyDescent="0.3">
      <c r="A16" s="19" t="s">
        <v>6</v>
      </c>
      <c r="B16" s="20">
        <v>5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1.75" customHeight="1" thickTop="1" x14ac:dyDescent="0.25">
      <c r="A17" s="41"/>
      <c r="B17" s="34"/>
      <c r="C17" s="41"/>
      <c r="D17" s="14"/>
      <c r="E17" s="14"/>
      <c r="F17" s="14"/>
      <c r="G17" s="14"/>
      <c r="H17" s="14"/>
      <c r="I17" s="14"/>
      <c r="J17" s="14"/>
      <c r="K17" s="14"/>
    </row>
    <row r="18" spans="1:1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2">
    <mergeCell ref="A1:J1"/>
    <mergeCell ref="A6:J6"/>
  </mergeCells>
  <pageMargins left="0.7" right="0.7" top="0.75" bottom="0.75" header="0.3" footer="0.3"/>
  <pageSetup paperSize="9" scale="60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D14" sqref="D14"/>
    </sheetView>
  </sheetViews>
  <sheetFormatPr defaultRowHeight="15" x14ac:dyDescent="0.25"/>
  <cols>
    <col min="1" max="1" width="71.85546875" bestFit="1" customWidth="1"/>
    <col min="2" max="7" width="18.7109375" customWidth="1"/>
  </cols>
  <sheetData>
    <row r="1" spans="1:11" ht="21.75" customHeight="1" thickTop="1" thickBot="1" x14ac:dyDescent="0.3">
      <c r="A1" s="66" t="s">
        <v>64</v>
      </c>
      <c r="B1" s="67"/>
      <c r="C1" s="67"/>
      <c r="D1" s="67"/>
      <c r="E1" s="67"/>
      <c r="F1" s="67"/>
      <c r="G1" s="68"/>
      <c r="H1" s="14"/>
      <c r="I1" s="14"/>
      <c r="J1" s="14"/>
      <c r="K1" s="14"/>
    </row>
    <row r="2" spans="1:11" s="33" customFormat="1" ht="26.25" thickTop="1" x14ac:dyDescent="0.25">
      <c r="A2" s="35" t="s">
        <v>1</v>
      </c>
      <c r="B2" s="37" t="s">
        <v>14</v>
      </c>
      <c r="C2" s="36" t="s">
        <v>61</v>
      </c>
      <c r="D2" s="36" t="s">
        <v>17</v>
      </c>
      <c r="E2" s="36" t="s">
        <v>18</v>
      </c>
      <c r="F2" s="36" t="s">
        <v>25</v>
      </c>
      <c r="G2" s="42" t="s">
        <v>19</v>
      </c>
      <c r="H2" s="51"/>
      <c r="I2" s="51"/>
      <c r="J2" s="51"/>
      <c r="K2" s="51"/>
    </row>
    <row r="3" spans="1:11" ht="21.75" customHeight="1" x14ac:dyDescent="0.25">
      <c r="A3" s="17" t="s">
        <v>3</v>
      </c>
      <c r="B3" s="7">
        <v>179583.72</v>
      </c>
      <c r="C3" s="7">
        <v>165492</v>
      </c>
      <c r="D3" s="7">
        <v>246899.52</v>
      </c>
      <c r="E3" s="7">
        <v>172873.32</v>
      </c>
      <c r="F3" s="7">
        <v>171826.32</v>
      </c>
      <c r="G3" s="9">
        <v>221184</v>
      </c>
      <c r="H3" s="14"/>
      <c r="I3" s="14"/>
      <c r="J3" s="14"/>
      <c r="K3" s="14"/>
    </row>
    <row r="4" spans="1:11" ht="21.75" customHeight="1" x14ac:dyDescent="0.25">
      <c r="A4" s="17" t="s">
        <v>4</v>
      </c>
      <c r="B4" s="7">
        <v>108.69</v>
      </c>
      <c r="C4" s="7">
        <v>1598.4</v>
      </c>
      <c r="D4" s="7">
        <v>2237.7600000000002</v>
      </c>
      <c r="E4" s="7">
        <v>319.68</v>
      </c>
      <c r="F4" s="7">
        <v>511.49</v>
      </c>
      <c r="G4" s="9">
        <v>1310.69</v>
      </c>
      <c r="H4" s="14"/>
      <c r="I4" s="14"/>
      <c r="J4" s="14"/>
      <c r="K4" s="14"/>
    </row>
    <row r="5" spans="1:11" ht="21.75" customHeight="1" x14ac:dyDescent="0.25">
      <c r="A5" s="17" t="s">
        <v>5</v>
      </c>
      <c r="B5" s="7">
        <v>568.94000000000005</v>
      </c>
      <c r="C5" s="7">
        <v>2275.7800000000002</v>
      </c>
      <c r="D5" s="7">
        <v>4172.26</v>
      </c>
      <c r="E5" s="7">
        <v>948.24</v>
      </c>
      <c r="F5" s="7">
        <v>474.12</v>
      </c>
      <c r="G5" s="9">
        <v>2370.6</v>
      </c>
      <c r="H5" s="14"/>
      <c r="I5" s="14"/>
      <c r="J5" s="14"/>
      <c r="K5" s="14"/>
    </row>
    <row r="6" spans="1:11" ht="21.75" customHeight="1" x14ac:dyDescent="0.25">
      <c r="A6" s="17" t="s">
        <v>6</v>
      </c>
      <c r="B6" s="7">
        <v>12.64</v>
      </c>
      <c r="C6" s="7">
        <v>20</v>
      </c>
      <c r="D6" s="7">
        <v>22.34</v>
      </c>
      <c r="E6" s="7">
        <v>17</v>
      </c>
      <c r="F6" s="7">
        <v>20</v>
      </c>
      <c r="G6" s="9">
        <v>12</v>
      </c>
      <c r="H6" s="14"/>
      <c r="I6" s="14"/>
      <c r="J6" s="14"/>
      <c r="K6" s="14"/>
    </row>
    <row r="7" spans="1:11" ht="21.75" customHeight="1" x14ac:dyDescent="0.25">
      <c r="A7" s="72"/>
      <c r="B7" s="73"/>
      <c r="C7" s="73"/>
      <c r="D7" s="73"/>
      <c r="E7" s="73"/>
      <c r="F7" s="73"/>
      <c r="G7" s="74"/>
      <c r="H7" s="14"/>
      <c r="I7" s="14"/>
      <c r="J7" s="14"/>
      <c r="K7" s="14"/>
    </row>
    <row r="8" spans="1:11" ht="21.75" customHeight="1" x14ac:dyDescent="0.25">
      <c r="A8" s="17" t="s">
        <v>3</v>
      </c>
      <c r="B8" s="12">
        <f>IF(B3="","---",(MIN($B3:$G3)/B3)*B16)</f>
        <v>69.114839585681821</v>
      </c>
      <c r="C8" s="12">
        <f>IF(C3="","---",(MIN($B3:$G3)/C3)*B16)</f>
        <v>75</v>
      </c>
      <c r="D8" s="12">
        <f>IF(D3="","---",(MIN($B3:$G3)/D3)*B16)</f>
        <v>50.271057635105976</v>
      </c>
      <c r="E8" s="12">
        <f>IF(E3="","---",(MIN($B3:$G3)/E3)*B16)</f>
        <v>71.79766085362391</v>
      </c>
      <c r="F8" s="12">
        <f>IF(F3="","---",(MIN($B3:$G3)/F3)*B16)</f>
        <v>72.235150004958498</v>
      </c>
      <c r="G8" s="13">
        <f>IF(G3="","---",(MIN($B3:$G3)/G3)*B16)</f>
        <v>56.11572265625</v>
      </c>
      <c r="H8" s="14"/>
      <c r="I8" s="14"/>
      <c r="J8" s="14"/>
      <c r="K8" s="14"/>
    </row>
    <row r="9" spans="1:11" ht="21.75" customHeight="1" x14ac:dyDescent="0.25">
      <c r="A9" s="17" t="s">
        <v>4</v>
      </c>
      <c r="B9" s="12">
        <f>IF(B4="","---",(MIN($B4:$G4)/B4)*B17)</f>
        <v>5</v>
      </c>
      <c r="C9" s="12">
        <f>IF(C4="","---",(MIN($B4:$G4)/C4)*B17)</f>
        <v>0.33999624624624625</v>
      </c>
      <c r="D9" s="12">
        <f>IF(D4="","---",(MIN($B4:$G4)/D4)*B17)</f>
        <v>0.24285446160446159</v>
      </c>
      <c r="E9" s="12">
        <f>IF(E4="","---",(MIN($B4:$G4)/E4)*B17)</f>
        <v>1.6999812312312312</v>
      </c>
      <c r="F9" s="12">
        <f>IF(F4="","---",(MIN($B4:$G4)/F4)*B17)</f>
        <v>1.0624841150364621</v>
      </c>
      <c r="G9" s="13">
        <f>IF(G4="","---",(MIN($B4:$G4)/G4)*B17)</f>
        <v>0.41462893590398947</v>
      </c>
      <c r="H9" s="14"/>
      <c r="I9" s="14"/>
      <c r="J9" s="14"/>
      <c r="K9" s="14"/>
    </row>
    <row r="10" spans="1:11" ht="21.75" customHeight="1" x14ac:dyDescent="0.25">
      <c r="A10" s="17" t="s">
        <v>5</v>
      </c>
      <c r="B10" s="12">
        <f>IF(B5="","---",(MIN($B5:$G5)/B5)*B18)</f>
        <v>12.500087882729284</v>
      </c>
      <c r="C10" s="12">
        <f>IF(C5="","---",(MIN($B5:$G5)/C5)*B18)</f>
        <v>3.1249945073776901</v>
      </c>
      <c r="D10" s="12">
        <f>IF(D5="","---",(MIN($B5:$G5)/D5)*B18)</f>
        <v>1.7045438203755279</v>
      </c>
      <c r="E10" s="12">
        <f>IF(E5="","---",(MIN($B5:$G5)/E5)*B18)</f>
        <v>7.5</v>
      </c>
      <c r="F10" s="12">
        <f>IF(F5="","---",(MIN($B5:$G5)/F5)*B18)</f>
        <v>15</v>
      </c>
      <c r="G10" s="13">
        <f>IF(G5="","---",(MIN($B5:$G5)/G5)*B18)</f>
        <v>3</v>
      </c>
      <c r="H10" s="14"/>
      <c r="I10" s="14"/>
      <c r="J10" s="14"/>
      <c r="K10" s="14"/>
    </row>
    <row r="11" spans="1:11" ht="21.75" customHeight="1" x14ac:dyDescent="0.25">
      <c r="A11" s="17" t="s">
        <v>6</v>
      </c>
      <c r="B11" s="12">
        <f>IF(B6="","---",(MIN($B6:$G6)/B6)*B19)</f>
        <v>4.7468354430379742</v>
      </c>
      <c r="C11" s="12">
        <f>IF(C6="","---",(MIN($B6:$G6)/C6)*B19)</f>
        <v>3</v>
      </c>
      <c r="D11" s="12">
        <f>IF(D6="","---",(MIN($B6:$G6)/D6)*B19)</f>
        <v>2.6857654431512983</v>
      </c>
      <c r="E11" s="12">
        <f>IF(E6="","---",(MIN($B6:$G6)/E6)*B19)</f>
        <v>3.5294117647058827</v>
      </c>
      <c r="F11" s="12">
        <f>IF(F6="","---",(MIN($B6:$G6)/F6)*B19)</f>
        <v>3</v>
      </c>
      <c r="G11" s="13">
        <f>IF(G6="","---",(MIN($B6:$G6)/G6)*B19)</f>
        <v>5</v>
      </c>
      <c r="H11" s="14"/>
      <c r="I11" s="14"/>
      <c r="J11" s="14"/>
      <c r="K11" s="14"/>
    </row>
    <row r="12" spans="1:11" ht="21.75" customHeight="1" thickBot="1" x14ac:dyDescent="0.3">
      <c r="A12" s="24" t="s">
        <v>2</v>
      </c>
      <c r="B12" s="25">
        <f>SUM(B8:B11)</f>
        <v>91.361762911449091</v>
      </c>
      <c r="C12" s="26">
        <f>SUM(C8:C11)</f>
        <v>81.464990753623937</v>
      </c>
      <c r="D12" s="26">
        <f>SUM(D8:D11)</f>
        <v>54.904221360237258</v>
      </c>
      <c r="E12" s="26">
        <f>SUM(E8:E11)</f>
        <v>84.527053849561028</v>
      </c>
      <c r="F12" s="26">
        <f t="shared" ref="F12:G12" si="0">SUM(F8:F11)</f>
        <v>91.297634119994967</v>
      </c>
      <c r="G12" s="27">
        <f t="shared" si="0"/>
        <v>64.530351592153991</v>
      </c>
      <c r="H12" s="14"/>
      <c r="I12" s="14"/>
      <c r="J12" s="14"/>
      <c r="K12" s="14"/>
    </row>
    <row r="13" spans="1:11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2">
    <mergeCell ref="A7:G7"/>
    <mergeCell ref="A1:G1"/>
  </mergeCells>
  <pageMargins left="0.7" right="0.7" top="0.75" bottom="0.75" header="0.3" footer="0.3"/>
  <pageSetup paperSize="9" scale="71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Normal="100" workbookViewId="0">
      <selection activeCell="E18" sqref="E18"/>
    </sheetView>
  </sheetViews>
  <sheetFormatPr defaultRowHeight="15" x14ac:dyDescent="0.25"/>
  <cols>
    <col min="1" max="1" width="73.7109375" customWidth="1"/>
    <col min="2" max="5" width="18.7109375" customWidth="1"/>
  </cols>
  <sheetData>
    <row r="1" spans="1:6" ht="21.75" customHeight="1" thickTop="1" thickBot="1" x14ac:dyDescent="0.3">
      <c r="A1" s="66" t="s">
        <v>65</v>
      </c>
      <c r="B1" s="67"/>
      <c r="C1" s="67"/>
      <c r="D1" s="67"/>
      <c r="E1" s="68"/>
      <c r="F1" s="14"/>
    </row>
    <row r="2" spans="1:6" ht="21.75" customHeight="1" thickTop="1" x14ac:dyDescent="0.25">
      <c r="A2" s="28" t="s">
        <v>1</v>
      </c>
      <c r="B2" s="29" t="s">
        <v>14</v>
      </c>
      <c r="C2" s="30" t="s">
        <v>20</v>
      </c>
      <c r="D2" s="30" t="s">
        <v>18</v>
      </c>
      <c r="E2" s="32" t="s">
        <v>19</v>
      </c>
      <c r="F2" s="14"/>
    </row>
    <row r="3" spans="1:6" ht="21.75" customHeight="1" x14ac:dyDescent="0.25">
      <c r="A3" s="17" t="s">
        <v>3</v>
      </c>
      <c r="B3" s="7">
        <v>112164</v>
      </c>
      <c r="C3" s="7">
        <v>132645.6</v>
      </c>
      <c r="D3" s="7">
        <v>97923.6</v>
      </c>
      <c r="E3" s="9">
        <v>166932</v>
      </c>
      <c r="F3" s="14"/>
    </row>
    <row r="4" spans="1:6" ht="21.75" customHeight="1" x14ac:dyDescent="0.25">
      <c r="A4" s="17" t="s">
        <v>4</v>
      </c>
      <c r="B4" s="7">
        <v>142.11000000000001</v>
      </c>
      <c r="C4" s="7">
        <v>2925.72</v>
      </c>
      <c r="D4" s="7">
        <v>409.6</v>
      </c>
      <c r="E4" s="9">
        <v>1504.66</v>
      </c>
      <c r="F4" s="14"/>
    </row>
    <row r="5" spans="1:6" ht="21.75" customHeight="1" x14ac:dyDescent="0.25">
      <c r="A5" s="17" t="s">
        <v>5</v>
      </c>
      <c r="B5" s="7">
        <v>226.8</v>
      </c>
      <c r="C5" s="7">
        <v>1512</v>
      </c>
      <c r="D5" s="7">
        <v>378</v>
      </c>
      <c r="E5" s="9">
        <v>1134</v>
      </c>
      <c r="F5" s="14"/>
    </row>
    <row r="6" spans="1:6" ht="21.75" customHeight="1" x14ac:dyDescent="0.25">
      <c r="A6" s="17" t="s">
        <v>6</v>
      </c>
      <c r="B6" s="7">
        <v>12.64</v>
      </c>
      <c r="C6" s="7">
        <v>17</v>
      </c>
      <c r="D6" s="7">
        <v>17</v>
      </c>
      <c r="E6" s="9">
        <v>12</v>
      </c>
      <c r="F6" s="14"/>
    </row>
    <row r="7" spans="1:6" ht="21.75" customHeight="1" x14ac:dyDescent="0.25">
      <c r="A7" s="72"/>
      <c r="B7" s="73"/>
      <c r="C7" s="73"/>
      <c r="D7" s="73"/>
      <c r="E7" s="74"/>
      <c r="F7" s="14"/>
    </row>
    <row r="8" spans="1:6" ht="21.75" customHeight="1" x14ac:dyDescent="0.25">
      <c r="A8" s="17" t="s">
        <v>3</v>
      </c>
      <c r="B8" s="12">
        <f>IF(B3="","---",(MIN($B3:$E3)/B3)*B16)</f>
        <v>65.47796084305125</v>
      </c>
      <c r="C8" s="12">
        <f>IF(C3="","---",(MIN($B3:$E3)/C3)*B16)</f>
        <v>55.3676111382511</v>
      </c>
      <c r="D8" s="12">
        <f>IF(D3="","---",(MIN($B3:$E3)/D3)*B16)</f>
        <v>75</v>
      </c>
      <c r="E8" s="13">
        <f>IF(E3="","---",(MIN($B3:$E3)/E3)*B16)</f>
        <v>43.995579038171236</v>
      </c>
      <c r="F8" s="14"/>
    </row>
    <row r="9" spans="1:6" ht="21.75" customHeight="1" x14ac:dyDescent="0.25">
      <c r="A9" s="17" t="s">
        <v>4</v>
      </c>
      <c r="B9" s="12">
        <f>IF(B4="","---",(MIN($B4:$E4)/B4)*B17)</f>
        <v>5</v>
      </c>
      <c r="C9" s="12">
        <f>IF(C4="","---",(MIN($B4:$E4)/C4)*B17)</f>
        <v>0.24286329518887662</v>
      </c>
      <c r="D9" s="12">
        <f>IF(D4="","---",(MIN($B4:$E4)/D4)*B17)</f>
        <v>1.7347412109375002</v>
      </c>
      <c r="E9" s="13">
        <f>IF(E4="","---",(MIN($B4:$E4)/E4)*B17)</f>
        <v>0.47223292969840369</v>
      </c>
      <c r="F9" s="14"/>
    </row>
    <row r="10" spans="1:6" ht="21.75" customHeight="1" x14ac:dyDescent="0.25">
      <c r="A10" s="17" t="s">
        <v>5</v>
      </c>
      <c r="B10" s="12">
        <f>IF(B5="","---",(MIN($B5:$E5)/B5)*B18)</f>
        <v>15</v>
      </c>
      <c r="C10" s="12">
        <f>IF(C5="","---",(MIN($B5:$E5)/C5)*B18)</f>
        <v>2.25</v>
      </c>
      <c r="D10" s="12">
        <f>IF(D5="","---",(MIN($B5:$E5)/D5)*B18)</f>
        <v>9</v>
      </c>
      <c r="E10" s="13">
        <f>IF(E5="","---",(MIN($B5:$E5)/E5)*B18)</f>
        <v>3</v>
      </c>
      <c r="F10" s="14"/>
    </row>
    <row r="11" spans="1:6" ht="21.75" customHeight="1" x14ac:dyDescent="0.25">
      <c r="A11" s="17" t="s">
        <v>6</v>
      </c>
      <c r="B11" s="12">
        <f>IF(B6="","---",(MIN($B6:$E6)/B6)*B19)</f>
        <v>4.7468354430379742</v>
      </c>
      <c r="C11" s="12">
        <f>IF(C6="","---",(MIN($B6:$E6)/C6)*B19)</f>
        <v>3.5294117647058827</v>
      </c>
      <c r="D11" s="12">
        <f>IF(D6="","---",(MIN($B6:$E6)/D6)*B19)</f>
        <v>3.5294117647058827</v>
      </c>
      <c r="E11" s="13">
        <f>IF(E6="","---",(MIN($B6:$E6)/E6)*B19)</f>
        <v>5</v>
      </c>
      <c r="F11" s="14"/>
    </row>
    <row r="12" spans="1:6" ht="21.75" customHeight="1" thickBot="1" x14ac:dyDescent="0.3">
      <c r="A12" s="24" t="s">
        <v>2</v>
      </c>
      <c r="B12" s="25">
        <f>SUM(B8:B11)</f>
        <v>90.22479628608923</v>
      </c>
      <c r="C12" s="26">
        <f>SUM(C8:C11)</f>
        <v>61.389886198145859</v>
      </c>
      <c r="D12" s="26">
        <f>SUM(D8:D11)</f>
        <v>89.264152975643384</v>
      </c>
      <c r="E12" s="27">
        <f>SUM(E8:E11)</f>
        <v>52.467811967869643</v>
      </c>
      <c r="F12" s="14"/>
    </row>
    <row r="13" spans="1:6" ht="21.75" customHeight="1" thickTop="1" x14ac:dyDescent="0.25">
      <c r="A13" s="14"/>
      <c r="B13" s="14"/>
      <c r="C13" s="14"/>
      <c r="D13" s="14"/>
      <c r="E13" s="14"/>
      <c r="F13" s="14"/>
    </row>
    <row r="14" spans="1:6" ht="21.75" customHeight="1" thickBot="1" x14ac:dyDescent="0.3">
      <c r="A14" s="14"/>
      <c r="B14" s="6"/>
      <c r="C14" s="14"/>
      <c r="D14" s="14"/>
      <c r="E14" s="14"/>
      <c r="F14" s="14"/>
    </row>
    <row r="15" spans="1:6" ht="21.75" customHeight="1" thickTop="1" x14ac:dyDescent="0.25">
      <c r="A15" s="15"/>
      <c r="B15" s="16" t="s">
        <v>0</v>
      </c>
      <c r="C15" s="14"/>
      <c r="D15" s="14"/>
      <c r="E15" s="14"/>
      <c r="F15" s="14"/>
    </row>
    <row r="16" spans="1:6" ht="21.75" customHeight="1" x14ac:dyDescent="0.25">
      <c r="A16" s="17" t="s">
        <v>3</v>
      </c>
      <c r="B16" s="18">
        <v>75</v>
      </c>
      <c r="C16" s="14"/>
      <c r="D16" s="14"/>
      <c r="E16" s="14"/>
      <c r="F16" s="14"/>
    </row>
    <row r="17" spans="1:6" ht="21.75" customHeight="1" x14ac:dyDescent="0.25">
      <c r="A17" s="17" t="s">
        <v>4</v>
      </c>
      <c r="B17" s="18">
        <v>5</v>
      </c>
      <c r="C17" s="14"/>
      <c r="D17" s="14"/>
      <c r="E17" s="14"/>
      <c r="F17" s="14"/>
    </row>
    <row r="18" spans="1:6" ht="21.75" customHeight="1" x14ac:dyDescent="0.25">
      <c r="A18" s="17" t="s">
        <v>5</v>
      </c>
      <c r="B18" s="18">
        <v>15</v>
      </c>
      <c r="C18" s="14"/>
      <c r="D18" s="14"/>
      <c r="E18" s="14"/>
      <c r="F18" s="14"/>
    </row>
    <row r="19" spans="1:6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</row>
    <row r="20" spans="1:6" ht="21.75" customHeight="1" thickTop="1" x14ac:dyDescent="0.25">
      <c r="A20" s="41"/>
      <c r="B20" s="34"/>
      <c r="C20" s="41"/>
      <c r="D20" s="14"/>
      <c r="E20" s="14"/>
      <c r="F20" s="14"/>
    </row>
  </sheetData>
  <mergeCells count="2">
    <mergeCell ref="A1:E1"/>
    <mergeCell ref="A7:E7"/>
  </mergeCells>
  <pageMargins left="0.7" right="0.7" top="0.75" bottom="0.75" header="0.3" footer="0.3"/>
  <pageSetup paperSize="9" scale="88" fitToHeight="0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activeCell="D19" sqref="D19"/>
    </sheetView>
  </sheetViews>
  <sheetFormatPr defaultRowHeight="15" x14ac:dyDescent="0.25"/>
  <cols>
    <col min="1" max="1" width="73.7109375" customWidth="1"/>
    <col min="2" max="7" width="18.7109375" customWidth="1"/>
  </cols>
  <sheetData>
    <row r="1" spans="1:9" ht="21.75" customHeight="1" thickTop="1" thickBot="1" x14ac:dyDescent="0.3">
      <c r="A1" s="66" t="s">
        <v>66</v>
      </c>
      <c r="B1" s="67"/>
      <c r="C1" s="67"/>
      <c r="D1" s="67"/>
      <c r="E1" s="67"/>
      <c r="F1" s="67"/>
      <c r="G1" s="68"/>
      <c r="H1" s="14"/>
      <c r="I1" s="14"/>
    </row>
    <row r="2" spans="1:9" ht="21.75" customHeight="1" thickTop="1" x14ac:dyDescent="0.25">
      <c r="A2" s="28" t="s">
        <v>1</v>
      </c>
      <c r="B2" s="30" t="s">
        <v>28</v>
      </c>
      <c r="C2" s="29" t="s">
        <v>24</v>
      </c>
      <c r="D2" s="30" t="s">
        <v>14</v>
      </c>
      <c r="E2" s="30" t="s">
        <v>25</v>
      </c>
      <c r="F2" s="30" t="s">
        <v>19</v>
      </c>
      <c r="G2" s="32" t="s">
        <v>21</v>
      </c>
      <c r="H2" s="14"/>
      <c r="I2" s="14"/>
    </row>
    <row r="3" spans="1:9" ht="21.75" customHeight="1" x14ac:dyDescent="0.25">
      <c r="A3" s="17" t="s">
        <v>3</v>
      </c>
      <c r="B3" s="7">
        <v>83984.4</v>
      </c>
      <c r="C3" s="7">
        <v>75556.44</v>
      </c>
      <c r="D3" s="7">
        <v>108136.44</v>
      </c>
      <c r="E3" s="7">
        <v>94444.800000000003</v>
      </c>
      <c r="F3" s="7">
        <v>129888</v>
      </c>
      <c r="G3" s="9">
        <v>119556</v>
      </c>
      <c r="H3" s="14"/>
      <c r="I3" s="14"/>
    </row>
    <row r="4" spans="1:9" ht="21.75" customHeight="1" x14ac:dyDescent="0.25">
      <c r="A4" s="17" t="s">
        <v>6</v>
      </c>
      <c r="B4" s="7">
        <v>9</v>
      </c>
      <c r="C4" s="7">
        <v>22.45</v>
      </c>
      <c r="D4" s="7">
        <v>12.64</v>
      </c>
      <c r="E4" s="7">
        <v>20</v>
      </c>
      <c r="F4" s="7">
        <v>12</v>
      </c>
      <c r="G4" s="9">
        <v>20.399999999999999</v>
      </c>
      <c r="H4" s="14"/>
      <c r="I4" s="14"/>
    </row>
    <row r="5" spans="1:9" ht="21.75" customHeight="1" x14ac:dyDescent="0.25">
      <c r="A5" s="72"/>
      <c r="B5" s="73"/>
      <c r="C5" s="73"/>
      <c r="D5" s="73"/>
      <c r="E5" s="73"/>
      <c r="F5" s="73"/>
      <c r="G5" s="74"/>
      <c r="H5" s="14"/>
      <c r="I5" s="14"/>
    </row>
    <row r="6" spans="1:9" ht="21.75" customHeight="1" x14ac:dyDescent="0.25">
      <c r="A6" s="17" t="s">
        <v>3</v>
      </c>
      <c r="B6" s="12">
        <f>IF(B3="","---",(MIN($B3:$G3)/B3)*$B12)</f>
        <v>85.466608084358526</v>
      </c>
      <c r="C6" s="12">
        <f>IF(C3="","---",(MIN($B3:$G3)/C3)*$B12)</f>
        <v>95</v>
      </c>
      <c r="D6" s="12">
        <f t="shared" ref="D6:G6" si="0">IF(D3="","---",(MIN($B3:$G3)/D3)*$B12)</f>
        <v>66.37782601313674</v>
      </c>
      <c r="E6" s="12">
        <f t="shared" si="0"/>
        <v>76.00060352713966</v>
      </c>
      <c r="F6" s="12">
        <f t="shared" si="0"/>
        <v>55.261931818181814</v>
      </c>
      <c r="G6" s="13">
        <f t="shared" si="0"/>
        <v>60.037654320987663</v>
      </c>
      <c r="H6" s="14"/>
      <c r="I6" s="14"/>
    </row>
    <row r="7" spans="1:9" ht="21.75" customHeight="1" x14ac:dyDescent="0.25">
      <c r="A7" s="17" t="s">
        <v>6</v>
      </c>
      <c r="B7" s="12">
        <f>IF(B4="","---",(MIN($B4:$G4)/B4)* $B13)</f>
        <v>5</v>
      </c>
      <c r="C7" s="12">
        <f>IF(C4="","---",(MIN($B4:$G4)/C4)*$B13)</f>
        <v>2.0044543429844102</v>
      </c>
      <c r="D7" s="12">
        <f t="shared" ref="D7" si="1">IF(D4="","---",(MIN($B4:$G4)/D4)* $B13)</f>
        <v>3.5601265822784809</v>
      </c>
      <c r="E7" s="12">
        <f t="shared" ref="E7" si="2">IF(E4="","---",(MIN($B4:$G4)/E4)*$B13)</f>
        <v>2.25</v>
      </c>
      <c r="F7" s="12">
        <f t="shared" ref="F7" si="3">IF(F4="","---",(MIN($B4:$G4)/F4)* $B13)</f>
        <v>3.75</v>
      </c>
      <c r="G7" s="13">
        <f t="shared" ref="G7" si="4">IF(G4="","---",(MIN($B4:$G4)/G4)*$B13)</f>
        <v>2.2058823529411766</v>
      </c>
      <c r="H7" s="14"/>
      <c r="I7" s="14"/>
    </row>
    <row r="8" spans="1:9" ht="21.75" customHeight="1" thickBot="1" x14ac:dyDescent="0.3">
      <c r="A8" s="24" t="s">
        <v>2</v>
      </c>
      <c r="B8" s="26">
        <f>SUM(B6:B7)</f>
        <v>90.466608084358526</v>
      </c>
      <c r="C8" s="25">
        <f>SUM(C6:C7)</f>
        <v>97.004454342984417</v>
      </c>
      <c r="D8" s="26">
        <f t="shared" ref="D8:G8" si="5">SUM(D6:D7)</f>
        <v>69.937952595415226</v>
      </c>
      <c r="E8" s="26">
        <f t="shared" si="5"/>
        <v>78.25060352713966</v>
      </c>
      <c r="F8" s="26">
        <f t="shared" si="5"/>
        <v>59.011931818181814</v>
      </c>
      <c r="G8" s="27">
        <f t="shared" si="5"/>
        <v>62.243536673928837</v>
      </c>
      <c r="H8" s="14"/>
      <c r="I8" s="14"/>
    </row>
    <row r="9" spans="1:9" ht="21.75" customHeight="1" thickTop="1" x14ac:dyDescent="0.25">
      <c r="A9" s="14"/>
      <c r="B9" s="14"/>
      <c r="C9" s="14"/>
      <c r="D9" s="14"/>
      <c r="E9" s="14"/>
      <c r="F9" s="14"/>
      <c r="G9" s="14"/>
      <c r="H9" s="14"/>
      <c r="I9" s="14"/>
    </row>
    <row r="10" spans="1:9" ht="21.75" customHeight="1" thickBot="1" x14ac:dyDescent="0.3">
      <c r="A10" s="14"/>
      <c r="B10" s="6"/>
      <c r="C10" s="14"/>
      <c r="D10" s="14"/>
      <c r="E10" s="14"/>
      <c r="F10" s="14"/>
      <c r="G10" s="14"/>
      <c r="H10" s="14"/>
      <c r="I10" s="14"/>
    </row>
    <row r="11" spans="1:9" ht="21.75" customHeight="1" thickTop="1" x14ac:dyDescent="0.25">
      <c r="A11" s="15"/>
      <c r="B11" s="16" t="s">
        <v>0</v>
      </c>
      <c r="C11" s="14"/>
      <c r="D11" s="14"/>
      <c r="E11" s="14"/>
      <c r="F11" s="14"/>
      <c r="G11" s="14"/>
      <c r="H11" s="14"/>
      <c r="I11" s="14"/>
    </row>
    <row r="12" spans="1:9" ht="21.75" customHeight="1" x14ac:dyDescent="0.25">
      <c r="A12" s="17" t="s">
        <v>3</v>
      </c>
      <c r="B12" s="18">
        <v>95</v>
      </c>
      <c r="C12" s="14"/>
      <c r="D12" s="14"/>
      <c r="E12" s="14"/>
      <c r="F12" s="14"/>
      <c r="G12" s="14"/>
      <c r="H12" s="14"/>
      <c r="I12" s="14"/>
    </row>
    <row r="13" spans="1:9" ht="21.75" customHeight="1" thickBot="1" x14ac:dyDescent="0.3">
      <c r="A13" s="19" t="s">
        <v>6</v>
      </c>
      <c r="B13" s="20">
        <v>5</v>
      </c>
      <c r="C13" s="14"/>
      <c r="D13" s="14"/>
      <c r="E13" s="14"/>
      <c r="F13" s="14"/>
      <c r="G13" s="14"/>
      <c r="H13" s="14"/>
      <c r="I13" s="14"/>
    </row>
    <row r="14" spans="1:9" ht="21.75" customHeight="1" thickTop="1" x14ac:dyDescent="0.25">
      <c r="A14" s="41"/>
      <c r="B14" s="34"/>
      <c r="C14" s="41"/>
      <c r="D14" s="14"/>
      <c r="E14" s="14"/>
      <c r="F14" s="14"/>
      <c r="G14" s="14"/>
      <c r="H14" s="14"/>
      <c r="I14" s="14"/>
    </row>
    <row r="15" spans="1:9" ht="21.75" customHeight="1" x14ac:dyDescent="0.25">
      <c r="A15" s="14"/>
      <c r="B15" s="14"/>
      <c r="C15" s="14"/>
      <c r="D15" s="14"/>
      <c r="E15" s="14"/>
      <c r="F15" s="14"/>
      <c r="G15" s="14"/>
      <c r="H15" s="14"/>
      <c r="I15" s="14"/>
    </row>
    <row r="16" spans="1:9" x14ac:dyDescent="0.25">
      <c r="A16" s="14"/>
      <c r="B16" s="14"/>
      <c r="C16" s="14"/>
      <c r="D16" s="14"/>
      <c r="E16" s="14"/>
      <c r="F16" s="14"/>
      <c r="G16" s="14"/>
      <c r="H16" s="14"/>
      <c r="I16" s="14"/>
    </row>
    <row r="17" spans="1:9" x14ac:dyDescent="0.25">
      <c r="A17" s="14"/>
      <c r="B17" s="14"/>
      <c r="C17" s="14"/>
      <c r="D17" s="14"/>
      <c r="E17" s="14"/>
      <c r="F17" s="14"/>
      <c r="G17" s="14"/>
      <c r="H17" s="14"/>
      <c r="I17" s="14"/>
    </row>
  </sheetData>
  <mergeCells count="2">
    <mergeCell ref="A1:G1"/>
    <mergeCell ref="A5:G5"/>
  </mergeCells>
  <pageMargins left="0.7" right="0.7" top="0.75" bottom="0.75" header="0.3" footer="0.3"/>
  <pageSetup paperSize="9" scale="70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Normal="100" workbookViewId="0">
      <selection activeCell="D14" sqref="D14"/>
    </sheetView>
  </sheetViews>
  <sheetFormatPr defaultRowHeight="15" x14ac:dyDescent="0.25"/>
  <cols>
    <col min="1" max="1" width="69.28515625" bestFit="1" customWidth="1"/>
    <col min="2" max="6" width="18.7109375" customWidth="1"/>
  </cols>
  <sheetData>
    <row r="1" spans="1:9" ht="21.75" customHeight="1" thickTop="1" thickBot="1" x14ac:dyDescent="0.3">
      <c r="A1" s="66" t="s">
        <v>70</v>
      </c>
      <c r="B1" s="67"/>
      <c r="C1" s="67"/>
      <c r="D1" s="67"/>
      <c r="E1" s="67"/>
      <c r="F1" s="68"/>
      <c r="G1" s="14"/>
      <c r="H1" s="14"/>
      <c r="I1" s="14"/>
    </row>
    <row r="2" spans="1:9" ht="21.75" customHeight="1" thickTop="1" x14ac:dyDescent="0.25">
      <c r="A2" s="28" t="s">
        <v>1</v>
      </c>
      <c r="B2" s="30" t="s">
        <v>28</v>
      </c>
      <c r="C2" s="30" t="s">
        <v>53</v>
      </c>
      <c r="D2" s="30" t="s">
        <v>14</v>
      </c>
      <c r="E2" s="30" t="s">
        <v>19</v>
      </c>
      <c r="F2" s="44" t="s">
        <v>21</v>
      </c>
      <c r="G2" s="14"/>
      <c r="H2" s="14"/>
      <c r="I2" s="14"/>
    </row>
    <row r="3" spans="1:9" ht="21.75" customHeight="1" x14ac:dyDescent="0.25">
      <c r="A3" s="17" t="s">
        <v>3</v>
      </c>
      <c r="B3" s="7">
        <v>112885.2</v>
      </c>
      <c r="C3" s="7">
        <v>138643.20000000001</v>
      </c>
      <c r="D3" s="7">
        <v>115469.28</v>
      </c>
      <c r="E3" s="7">
        <v>164952</v>
      </c>
      <c r="F3" s="9">
        <v>101600.4</v>
      </c>
      <c r="G3" s="14"/>
      <c r="H3" s="14"/>
      <c r="I3" s="14"/>
    </row>
    <row r="4" spans="1:9" ht="21.75" customHeight="1" x14ac:dyDescent="0.25">
      <c r="A4" s="17" t="s">
        <v>4</v>
      </c>
      <c r="B4" s="7">
        <v>952.99</v>
      </c>
      <c r="C4" s="7">
        <v>476.5</v>
      </c>
      <c r="D4" s="7">
        <v>202.51</v>
      </c>
      <c r="E4" s="7">
        <v>3335.47</v>
      </c>
      <c r="F4" s="9">
        <v>2620.73</v>
      </c>
      <c r="G4" s="14"/>
      <c r="H4" s="14"/>
      <c r="I4" s="14"/>
    </row>
    <row r="5" spans="1:9" ht="21.75" customHeight="1" x14ac:dyDescent="0.25">
      <c r="A5" s="17" t="s">
        <v>6</v>
      </c>
      <c r="B5" s="7">
        <v>9</v>
      </c>
      <c r="C5" s="7">
        <v>13</v>
      </c>
      <c r="D5" s="7">
        <v>12.64</v>
      </c>
      <c r="E5" s="7">
        <v>12</v>
      </c>
      <c r="F5" s="9">
        <v>20.399999999999999</v>
      </c>
      <c r="G5" s="14"/>
      <c r="H5" s="14"/>
      <c r="I5" s="14"/>
    </row>
    <row r="6" spans="1:9" ht="21.75" customHeight="1" x14ac:dyDescent="0.25">
      <c r="A6" s="72"/>
      <c r="B6" s="73"/>
      <c r="C6" s="73"/>
      <c r="D6" s="73"/>
      <c r="E6" s="73"/>
      <c r="F6" s="74"/>
      <c r="G6" s="14"/>
      <c r="H6" s="14"/>
      <c r="I6" s="14"/>
    </row>
    <row r="7" spans="1:9" ht="21.75" customHeight="1" x14ac:dyDescent="0.25">
      <c r="A7" s="17" t="s">
        <v>3</v>
      </c>
      <c r="B7" s="12">
        <f>IF(B3="","---",(MIN($B3:$F3)/B3)*$B14)</f>
        <v>81.0029658449469</v>
      </c>
      <c r="C7" s="12">
        <f t="shared" ref="C7:F7" si="0">IF(C3="","---",(MIN($B3:$F3)/C3)*$B14)</f>
        <v>65.953728707935184</v>
      </c>
      <c r="D7" s="12">
        <f t="shared" si="0"/>
        <v>79.190205394889446</v>
      </c>
      <c r="E7" s="12">
        <f t="shared" si="0"/>
        <v>55.434526407682235</v>
      </c>
      <c r="F7" s="13">
        <f t="shared" si="0"/>
        <v>90</v>
      </c>
      <c r="G7" s="14"/>
      <c r="H7" s="14"/>
      <c r="I7" s="14"/>
    </row>
    <row r="8" spans="1:9" ht="21.75" customHeight="1" x14ac:dyDescent="0.25">
      <c r="A8" s="17" t="s">
        <v>4</v>
      </c>
      <c r="B8" s="12">
        <f>IF(B4="","---",(MIN($B4:$F4)/B4)*$B15)</f>
        <v>1.062498032508211</v>
      </c>
      <c r="C8" s="12">
        <f t="shared" ref="C8:F8" si="1">IF(C4="","---",(MIN($B4:$F4)/C4)*$B15)</f>
        <v>2.1249737670514164</v>
      </c>
      <c r="D8" s="12">
        <f t="shared" si="1"/>
        <v>5</v>
      </c>
      <c r="E8" s="12">
        <f t="shared" si="1"/>
        <v>0.30357041136631419</v>
      </c>
      <c r="F8" s="13">
        <f t="shared" si="1"/>
        <v>0.38636181521942359</v>
      </c>
      <c r="G8" s="14"/>
      <c r="H8" s="14"/>
      <c r="I8" s="14"/>
    </row>
    <row r="9" spans="1:9" ht="21.75" customHeight="1" x14ac:dyDescent="0.25">
      <c r="A9" s="17" t="s">
        <v>6</v>
      </c>
      <c r="B9" s="12">
        <f>IF(B5="","---",(MIN($B5:$F5)/B5)*$B16)</f>
        <v>5</v>
      </c>
      <c r="C9" s="12">
        <f t="shared" ref="C9:F9" si="2">IF(C5="","---",(MIN($B5:$F5)/C5)*$B16)</f>
        <v>3.4615384615384617</v>
      </c>
      <c r="D9" s="12">
        <f t="shared" si="2"/>
        <v>3.5601265822784809</v>
      </c>
      <c r="E9" s="12">
        <f t="shared" si="2"/>
        <v>3.75</v>
      </c>
      <c r="F9" s="13">
        <f t="shared" si="2"/>
        <v>2.2058823529411766</v>
      </c>
      <c r="G9" s="14"/>
      <c r="H9" s="14"/>
      <c r="I9" s="14"/>
    </row>
    <row r="10" spans="1:9" ht="21.75" customHeight="1" thickBot="1" x14ac:dyDescent="0.3">
      <c r="A10" s="24" t="s">
        <v>2</v>
      </c>
      <c r="B10" s="26">
        <f>SUM(B7:B9)</f>
        <v>87.065463877455116</v>
      </c>
      <c r="C10" s="26">
        <f>SUM(C7:C9)</f>
        <v>71.540240936525066</v>
      </c>
      <c r="D10" s="26">
        <f t="shared" ref="D10:F10" si="3">SUM(D7:D9)</f>
        <v>87.750331977167932</v>
      </c>
      <c r="E10" s="26">
        <f t="shared" si="3"/>
        <v>59.48809681904855</v>
      </c>
      <c r="F10" s="25">
        <f t="shared" si="3"/>
        <v>92.592244168160605</v>
      </c>
      <c r="G10" s="14"/>
      <c r="H10" s="14"/>
      <c r="I10" s="14"/>
    </row>
    <row r="11" spans="1:9" ht="21.75" customHeight="1" thickTop="1" x14ac:dyDescent="0.2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1.75" customHeight="1" thickBot="1" x14ac:dyDescent="0.3">
      <c r="A12" s="14"/>
      <c r="B12" s="6"/>
      <c r="C12" s="14"/>
      <c r="D12" s="14"/>
      <c r="E12" s="14"/>
      <c r="F12" s="14"/>
      <c r="G12" s="14"/>
      <c r="H12" s="14"/>
      <c r="I12" s="14"/>
    </row>
    <row r="13" spans="1:9" ht="21.75" customHeight="1" thickTop="1" x14ac:dyDescent="0.25">
      <c r="A13" s="15"/>
      <c r="B13" s="16" t="s">
        <v>0</v>
      </c>
      <c r="C13" s="14"/>
      <c r="D13" s="14"/>
      <c r="E13" s="14"/>
      <c r="F13" s="14"/>
      <c r="G13" s="14"/>
      <c r="H13" s="14"/>
      <c r="I13" s="14"/>
    </row>
    <row r="14" spans="1:9" ht="21.75" customHeight="1" x14ac:dyDescent="0.25">
      <c r="A14" s="17" t="s">
        <v>3</v>
      </c>
      <c r="B14" s="18">
        <v>90</v>
      </c>
      <c r="C14" s="14"/>
      <c r="D14" s="14"/>
      <c r="E14" s="14"/>
      <c r="F14" s="14"/>
      <c r="G14" s="14"/>
      <c r="H14" s="14"/>
      <c r="I14" s="14"/>
    </row>
    <row r="15" spans="1:9" ht="21.75" customHeight="1" x14ac:dyDescent="0.25">
      <c r="A15" s="17" t="s">
        <v>4</v>
      </c>
      <c r="B15" s="18">
        <v>5</v>
      </c>
      <c r="C15" s="14"/>
      <c r="D15" s="14"/>
      <c r="E15" s="14"/>
      <c r="F15" s="14"/>
      <c r="G15" s="14"/>
      <c r="H15" s="14"/>
      <c r="I15" s="14"/>
    </row>
    <row r="16" spans="1:9" ht="21.75" customHeight="1" thickBot="1" x14ac:dyDescent="0.3">
      <c r="A16" s="19" t="s">
        <v>6</v>
      </c>
      <c r="B16" s="20">
        <v>5</v>
      </c>
      <c r="C16" s="14"/>
      <c r="D16" s="14"/>
      <c r="E16" s="14"/>
      <c r="F16" s="14"/>
      <c r="G16" s="14"/>
      <c r="H16" s="14"/>
      <c r="I16" s="14"/>
    </row>
    <row r="17" spans="1:9" ht="21.75" customHeight="1" thickTop="1" x14ac:dyDescent="0.25">
      <c r="A17" s="41"/>
      <c r="B17" s="34"/>
      <c r="C17" s="41"/>
      <c r="D17" s="41"/>
      <c r="E17" s="41"/>
      <c r="F17" s="14"/>
      <c r="G17" s="14"/>
      <c r="H17" s="14"/>
      <c r="I17" s="14"/>
    </row>
    <row r="18" spans="1:9" x14ac:dyDescent="0.25">
      <c r="A18" s="14"/>
      <c r="B18" s="14"/>
      <c r="C18" s="14"/>
      <c r="D18" s="14"/>
      <c r="E18" s="14"/>
      <c r="F18" s="14"/>
      <c r="G18" s="14"/>
      <c r="H18" s="14"/>
      <c r="I18" s="14"/>
    </row>
    <row r="19" spans="1:9" x14ac:dyDescent="0.25">
      <c r="A19" s="14"/>
      <c r="B19" s="14"/>
      <c r="C19" s="14"/>
      <c r="D19" s="14"/>
      <c r="E19" s="14"/>
      <c r="F19" s="14"/>
      <c r="G19" s="14"/>
      <c r="H19" s="14"/>
      <c r="I19" s="14"/>
    </row>
  </sheetData>
  <mergeCells count="2">
    <mergeCell ref="A1:F1"/>
    <mergeCell ref="A6:F6"/>
  </mergeCells>
  <pageMargins left="0.7" right="0.7" top="0.75" bottom="0.75" header="0.3" footer="0.3"/>
  <pageSetup paperSize="9" scale="80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Normal="100" workbookViewId="0">
      <selection activeCell="D17" sqref="D17"/>
    </sheetView>
  </sheetViews>
  <sheetFormatPr defaultRowHeight="15" x14ac:dyDescent="0.25"/>
  <cols>
    <col min="1" max="1" width="71.85546875" bestFit="1" customWidth="1"/>
    <col min="2" max="2" width="16.85546875" customWidth="1"/>
    <col min="3" max="3" width="15.85546875" customWidth="1"/>
    <col min="4" max="4" width="17.28515625" customWidth="1"/>
    <col min="5" max="5" width="20.28515625" customWidth="1"/>
    <col min="6" max="6" width="16.5703125" customWidth="1"/>
    <col min="7" max="7" width="15.85546875" customWidth="1"/>
  </cols>
  <sheetData>
    <row r="1" spans="1:7" ht="21.75" customHeight="1" thickTop="1" thickBot="1" x14ac:dyDescent="0.3">
      <c r="A1" s="66" t="s">
        <v>67</v>
      </c>
      <c r="B1" s="67"/>
      <c r="C1" s="67"/>
      <c r="D1" s="67"/>
      <c r="E1" s="67"/>
      <c r="F1" s="67"/>
      <c r="G1" s="68"/>
    </row>
    <row r="2" spans="1:7" s="33" customFormat="1" ht="21.75" customHeight="1" thickTop="1" x14ac:dyDescent="0.25">
      <c r="A2" s="35" t="s">
        <v>1</v>
      </c>
      <c r="B2" s="36" t="s">
        <v>33</v>
      </c>
      <c r="C2" s="36" t="s">
        <v>14</v>
      </c>
      <c r="D2" s="36" t="s">
        <v>20</v>
      </c>
      <c r="E2" s="36" t="s">
        <v>17</v>
      </c>
      <c r="F2" s="37" t="s">
        <v>18</v>
      </c>
      <c r="G2" s="42" t="s">
        <v>19</v>
      </c>
    </row>
    <row r="3" spans="1:7" ht="21.75" customHeight="1" x14ac:dyDescent="0.25">
      <c r="A3" s="17" t="s">
        <v>3</v>
      </c>
      <c r="B3" s="7">
        <v>241787.88</v>
      </c>
      <c r="C3" s="7">
        <v>211789.44</v>
      </c>
      <c r="D3" s="7">
        <v>236548.08</v>
      </c>
      <c r="E3" s="7">
        <v>191193.12</v>
      </c>
      <c r="F3" s="7">
        <v>187143.84</v>
      </c>
      <c r="G3" s="9">
        <v>227955.6</v>
      </c>
    </row>
    <row r="4" spans="1:7" ht="21.75" customHeight="1" x14ac:dyDescent="0.25">
      <c r="A4" s="17" t="s">
        <v>4</v>
      </c>
      <c r="B4" s="7">
        <v>3672</v>
      </c>
      <c r="C4" s="7">
        <v>156.06</v>
      </c>
      <c r="D4" s="7">
        <v>3213</v>
      </c>
      <c r="E4" s="7">
        <v>3213</v>
      </c>
      <c r="F4" s="7">
        <v>459</v>
      </c>
      <c r="G4" s="9">
        <v>2570.4</v>
      </c>
    </row>
    <row r="5" spans="1:7" ht="21.75" customHeight="1" x14ac:dyDescent="0.25">
      <c r="A5" s="17" t="s">
        <v>5</v>
      </c>
      <c r="B5" s="7">
        <v>244.08</v>
      </c>
      <c r="C5" s="7">
        <v>732.24</v>
      </c>
      <c r="D5" s="7">
        <v>3905.28</v>
      </c>
      <c r="E5" s="7">
        <v>5369.76</v>
      </c>
      <c r="F5" s="7">
        <v>1220.4000000000001</v>
      </c>
      <c r="G5" s="9">
        <v>3661.2</v>
      </c>
    </row>
    <row r="6" spans="1:7" ht="21.75" customHeight="1" x14ac:dyDescent="0.25">
      <c r="A6" s="17" t="s">
        <v>6</v>
      </c>
      <c r="B6" s="7">
        <v>20.8</v>
      </c>
      <c r="C6" s="7">
        <v>12.64</v>
      </c>
      <c r="D6" s="7">
        <v>17</v>
      </c>
      <c r="E6" s="7">
        <v>22.34</v>
      </c>
      <c r="F6" s="7">
        <v>17</v>
      </c>
      <c r="G6" s="9">
        <v>12</v>
      </c>
    </row>
    <row r="7" spans="1:7" ht="21.75" customHeight="1" x14ac:dyDescent="0.25">
      <c r="A7" s="72"/>
      <c r="B7" s="73"/>
      <c r="C7" s="73"/>
      <c r="D7" s="73"/>
      <c r="E7" s="73"/>
      <c r="F7" s="73"/>
      <c r="G7" s="74"/>
    </row>
    <row r="8" spans="1:7" ht="21.75" customHeight="1" x14ac:dyDescent="0.25">
      <c r="A8" s="17" t="s">
        <v>3</v>
      </c>
      <c r="B8" s="12">
        <f>IF(B3="","---",(MIN($B3:$G3)/B3)*B16)</f>
        <v>58.050006476751435</v>
      </c>
      <c r="C8" s="12">
        <f>IF(C3="","---",(MIN($B3:$G3)/C3)*B16)</f>
        <v>66.272369387255566</v>
      </c>
      <c r="D8" s="12">
        <f>IF(D3="","---",(MIN($B3:$G3)/D3)*B16)</f>
        <v>59.335877932300278</v>
      </c>
      <c r="E8" s="12">
        <f>IF(E3="","---",(MIN($B3:$G3)/E3)*B16)</f>
        <v>73.411574642434829</v>
      </c>
      <c r="F8" s="12">
        <f>IF(F3="","---",(MIN($B3:$G3)/F3)*B16)</f>
        <v>75</v>
      </c>
      <c r="G8" s="13">
        <f>IF(G3="","---",(MIN($B3:$G3)/G3)*B16)</f>
        <v>61.572464111432218</v>
      </c>
    </row>
    <row r="9" spans="1:7" ht="21.75" customHeight="1" x14ac:dyDescent="0.25">
      <c r="A9" s="17" t="s">
        <v>4</v>
      </c>
      <c r="B9" s="12">
        <f>IF(B4="","---",(MIN($B4:$G4)/B4)*B17)</f>
        <v>0.21250000000000002</v>
      </c>
      <c r="C9" s="12">
        <f>IF(C4="","---",(MIN($B4:$G4)/C4)*B17)</f>
        <v>5</v>
      </c>
      <c r="D9" s="12">
        <f>IF(D4="","---",(MIN($B4:$G4)/D4)*B17)</f>
        <v>0.24285714285714285</v>
      </c>
      <c r="E9" s="12">
        <f>IF(E4="","---",(MIN($B4:$G4)/E4)*B17)</f>
        <v>0.24285714285714285</v>
      </c>
      <c r="F9" s="12">
        <f>IF(F4="","---",(MIN($B4:$G4)/F4)*B17)</f>
        <v>1.7000000000000002</v>
      </c>
      <c r="G9" s="13">
        <f>IF(G4="","---",(MIN($B4:$G4)/G4)*B17)</f>
        <v>0.30357142857142855</v>
      </c>
    </row>
    <row r="10" spans="1:7" ht="21.75" customHeight="1" x14ac:dyDescent="0.25">
      <c r="A10" s="17" t="s">
        <v>5</v>
      </c>
      <c r="B10" s="12">
        <f>IF(B5="","---",(MIN($B5:$G5)/B5)*B18)</f>
        <v>15</v>
      </c>
      <c r="C10" s="12">
        <f>IF(C5="","---",(MIN($B5:$G5)/C5)*B18)</f>
        <v>5.0000000000000009</v>
      </c>
      <c r="D10" s="12">
        <f>IF(D5="","---",(MIN($B5:$G5)/D5)*B18)</f>
        <v>0.9375</v>
      </c>
      <c r="E10" s="12">
        <f>IF(E5="","---",(MIN($B5:$G5)/E5)*B18)</f>
        <v>0.68181818181818188</v>
      </c>
      <c r="F10" s="12">
        <f>IF(F5="","---",(MIN($B5:$G5)/F5)*B18)</f>
        <v>2.9999999999999996</v>
      </c>
      <c r="G10" s="13">
        <f>IF(G5="","---",(MIN($B5:$G5)/G5)*B18)</f>
        <v>1.0000000000000002</v>
      </c>
    </row>
    <row r="11" spans="1:7" ht="21.75" customHeight="1" x14ac:dyDescent="0.25">
      <c r="A11" s="17" t="s">
        <v>6</v>
      </c>
      <c r="B11" s="12">
        <f>IF(B6="","---",(MIN($B6:$G6)/B6)*B19)</f>
        <v>2.8846153846153841</v>
      </c>
      <c r="C11" s="12">
        <f>IF(C6="","---",(MIN($B6:$G6)/C6)*B19)</f>
        <v>4.7468354430379742</v>
      </c>
      <c r="D11" s="12">
        <f>IF(D6="","---",(MIN($B6:$G6)/D6)*B19)</f>
        <v>3.5294117647058827</v>
      </c>
      <c r="E11" s="12">
        <f>IF(E6="","---",(MIN($B6:$G6)/E6)*B19)</f>
        <v>2.6857654431512983</v>
      </c>
      <c r="F11" s="12">
        <f>IF(F6="","---",(MIN($B6:$G6)/F6)*B19)</f>
        <v>3.5294117647058827</v>
      </c>
      <c r="G11" s="13">
        <f>IF(G6="","---",(MIN($B6:$G6)/G6)*B19)</f>
        <v>5</v>
      </c>
    </row>
    <row r="12" spans="1:7" ht="21.75" customHeight="1" thickBot="1" x14ac:dyDescent="0.3">
      <c r="A12" s="24" t="s">
        <v>2</v>
      </c>
      <c r="B12" s="26">
        <f>SUM(B8:B11)</f>
        <v>76.147121861366827</v>
      </c>
      <c r="C12" s="26">
        <f>SUM(C8:C11)</f>
        <v>81.019204830293546</v>
      </c>
      <c r="D12" s="26">
        <f>SUM(D8:D11)</f>
        <v>64.045646839863295</v>
      </c>
      <c r="E12" s="26">
        <f>SUM(E8:E11)</f>
        <v>77.02201541026146</v>
      </c>
      <c r="F12" s="25">
        <f t="shared" ref="F12:G12" si="0">SUM(F8:F11)</f>
        <v>83.229411764705887</v>
      </c>
      <c r="G12" s="27">
        <f t="shared" si="0"/>
        <v>67.876035540003642</v>
      </c>
    </row>
    <row r="13" spans="1:7" ht="21.75" customHeight="1" thickTop="1" x14ac:dyDescent="0.25">
      <c r="A13" s="14"/>
      <c r="B13" s="14"/>
      <c r="C13" s="14"/>
      <c r="D13" s="14"/>
      <c r="E13" s="14"/>
      <c r="F13" s="14"/>
      <c r="G13" s="14"/>
    </row>
    <row r="14" spans="1:7" ht="21.75" customHeight="1" thickBot="1" x14ac:dyDescent="0.3">
      <c r="A14" s="14"/>
      <c r="B14" s="6"/>
      <c r="C14" s="14"/>
      <c r="D14" s="14"/>
      <c r="E14" s="14"/>
      <c r="F14" s="14"/>
      <c r="G14" s="14"/>
    </row>
    <row r="15" spans="1:7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</row>
    <row r="16" spans="1:7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</row>
    <row r="17" spans="1:7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</row>
    <row r="18" spans="1:7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</row>
    <row r="19" spans="1:7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</row>
    <row r="20" spans="1:7" ht="21.75" customHeight="1" thickTop="1" x14ac:dyDescent="0.25">
      <c r="A20" s="41"/>
      <c r="B20" s="34"/>
      <c r="C20" s="41"/>
      <c r="D20" s="14"/>
      <c r="E20" s="14"/>
      <c r="F20" s="14"/>
      <c r="G20" s="14"/>
    </row>
    <row r="21" spans="1:7" x14ac:dyDescent="0.25">
      <c r="A21" s="14"/>
      <c r="B21" s="14"/>
      <c r="C21" s="14"/>
      <c r="D21" s="14"/>
      <c r="E21" s="14"/>
      <c r="F21" s="14"/>
      <c r="G21" s="14"/>
    </row>
    <row r="22" spans="1:7" x14ac:dyDescent="0.25">
      <c r="A22" s="14"/>
      <c r="B22" s="14"/>
      <c r="C22" s="14"/>
      <c r="D22" s="14"/>
      <c r="E22" s="14"/>
      <c r="F22" s="14"/>
      <c r="G22" s="14"/>
    </row>
  </sheetData>
  <mergeCells count="2">
    <mergeCell ref="A1:G1"/>
    <mergeCell ref="A7:G7"/>
  </mergeCells>
  <pageMargins left="0.7" right="0.7" top="0.75" bottom="0.75" header="0.3" footer="0.3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selection activeCell="E16" sqref="E16"/>
    </sheetView>
  </sheetViews>
  <sheetFormatPr defaultRowHeight="15" x14ac:dyDescent="0.25"/>
  <cols>
    <col min="1" max="1" width="73.7109375" customWidth="1"/>
    <col min="2" max="9" width="18.7109375" customWidth="1"/>
  </cols>
  <sheetData>
    <row r="1" spans="1:10" ht="32.25" customHeight="1" thickTop="1" thickBot="1" x14ac:dyDescent="0.3">
      <c r="A1" s="69" t="s">
        <v>22</v>
      </c>
      <c r="B1" s="70"/>
      <c r="C1" s="70"/>
      <c r="D1" s="70"/>
      <c r="E1" s="70"/>
      <c r="F1" s="70"/>
      <c r="G1" s="70"/>
      <c r="H1" s="70"/>
      <c r="I1" s="70"/>
      <c r="J1" s="14"/>
    </row>
    <row r="2" spans="1:10" ht="21.75" customHeight="1" thickTop="1" x14ac:dyDescent="0.25">
      <c r="A2" s="28" t="s">
        <v>1</v>
      </c>
      <c r="B2" s="30" t="s">
        <v>14</v>
      </c>
      <c r="C2" s="30" t="s">
        <v>15</v>
      </c>
      <c r="D2" s="30" t="s">
        <v>20</v>
      </c>
      <c r="E2" s="30" t="s">
        <v>17</v>
      </c>
      <c r="F2" s="30" t="s">
        <v>18</v>
      </c>
      <c r="G2" s="29" t="s">
        <v>25</v>
      </c>
      <c r="H2" s="30" t="s">
        <v>19</v>
      </c>
      <c r="I2" s="32" t="s">
        <v>26</v>
      </c>
      <c r="J2" s="14"/>
    </row>
    <row r="3" spans="1:10" ht="21.75" customHeight="1" x14ac:dyDescent="0.25">
      <c r="A3" s="17" t="s">
        <v>3</v>
      </c>
      <c r="B3" s="7">
        <f>159614.16+102445.8</f>
        <v>262059.96000000002</v>
      </c>
      <c r="C3" s="7">
        <f>182798.4+45828</f>
        <v>228626.4</v>
      </c>
      <c r="D3" s="7">
        <f>180045.72+101448.72</f>
        <v>281494.44</v>
      </c>
      <c r="E3" s="7">
        <f>207464.4+128780.28</f>
        <v>336244.68</v>
      </c>
      <c r="F3" s="7">
        <f>160786.56+85060.2</f>
        <v>245846.76</v>
      </c>
      <c r="G3" s="7">
        <f>93108.6+93108.6</f>
        <v>186217.2</v>
      </c>
      <c r="H3" s="7">
        <f>190288.8+92340</f>
        <v>282628.8</v>
      </c>
      <c r="I3" s="9">
        <f>169729.56+110571</f>
        <v>280300.56</v>
      </c>
      <c r="J3" s="14"/>
    </row>
    <row r="4" spans="1:10" ht="21.75" customHeight="1" x14ac:dyDescent="0.25">
      <c r="A4" s="17" t="s">
        <v>4</v>
      </c>
      <c r="B4" s="7">
        <f>241.07+206.55</f>
        <v>447.62</v>
      </c>
      <c r="C4" s="7">
        <f>3545.1+3037.5</f>
        <v>6582.6</v>
      </c>
      <c r="D4" s="7">
        <f>4963.14+4252.5</f>
        <v>9215.64</v>
      </c>
      <c r="E4" s="7">
        <f>4963.14+4252.5</f>
        <v>9215.64</v>
      </c>
      <c r="F4" s="7">
        <f>1403.86+1202.85</f>
        <v>2606.71</v>
      </c>
      <c r="G4" s="7">
        <f>1134.43+972</f>
        <v>2106.4300000000003</v>
      </c>
      <c r="H4" s="7">
        <f>3970.51+3402</f>
        <v>7372.51</v>
      </c>
      <c r="I4" s="9">
        <f>4679.53+4009.5</f>
        <v>8689.0299999999988</v>
      </c>
      <c r="J4" s="14"/>
    </row>
    <row r="5" spans="1:10" ht="21.75" customHeight="1" x14ac:dyDescent="0.25">
      <c r="A5" s="17" t="s">
        <v>5</v>
      </c>
      <c r="B5" s="7">
        <f>266.33+228.1</f>
        <v>494.42999999999995</v>
      </c>
      <c r="C5" s="7">
        <f>1065.31+912.38</f>
        <v>1977.69</v>
      </c>
      <c r="D5" s="7">
        <f>1775.52+1520.64</f>
        <v>3296.16</v>
      </c>
      <c r="E5" s="7">
        <f>1953.07+1672.7</f>
        <v>3625.77</v>
      </c>
      <c r="F5" s="7">
        <f>887.76+760.32</f>
        <v>1648.08</v>
      </c>
      <c r="G5" s="7">
        <f>266.33+228.1</f>
        <v>494.42999999999995</v>
      </c>
      <c r="H5" s="7">
        <f>1331.64+1140.48</f>
        <v>2472.12</v>
      </c>
      <c r="I5" s="9">
        <f>710.21+608.26</f>
        <v>1318.47</v>
      </c>
      <c r="J5" s="14"/>
    </row>
    <row r="6" spans="1:10" ht="21.75" customHeight="1" x14ac:dyDescent="0.25">
      <c r="A6" s="17" t="s">
        <v>6</v>
      </c>
      <c r="B6" s="7">
        <v>12.64</v>
      </c>
      <c r="C6" s="7">
        <v>20</v>
      </c>
      <c r="D6" s="7">
        <v>17</v>
      </c>
      <c r="E6" s="7">
        <v>22.34</v>
      </c>
      <c r="F6" s="7">
        <v>17</v>
      </c>
      <c r="G6" s="7">
        <v>20</v>
      </c>
      <c r="H6" s="7">
        <v>12</v>
      </c>
      <c r="I6" s="9">
        <v>14.7</v>
      </c>
      <c r="J6" s="14"/>
    </row>
    <row r="7" spans="1:10" ht="21.75" customHeight="1" thickBot="1" x14ac:dyDescent="0.3">
      <c r="A7" s="75"/>
      <c r="B7" s="76"/>
      <c r="C7" s="76"/>
      <c r="D7" s="76"/>
      <c r="E7" s="76"/>
      <c r="F7" s="76"/>
      <c r="G7" s="76"/>
      <c r="H7" s="76"/>
      <c r="I7" s="77"/>
      <c r="J7" s="14"/>
    </row>
    <row r="8" spans="1:10" ht="21.75" customHeight="1" thickTop="1" x14ac:dyDescent="0.25">
      <c r="A8" s="23" t="s">
        <v>3</v>
      </c>
      <c r="B8" s="10">
        <f>IF(B3="","---",(MIN($B3:$I3)/B3)*B16)</f>
        <v>53.294253727276768</v>
      </c>
      <c r="C8" s="10">
        <f>IF(C3="","---",(MIN($B3:$I3)/C3)*B16)</f>
        <v>61.087827127575821</v>
      </c>
      <c r="D8" s="10">
        <f>IF(D3="","---",(MIN($B3:$I3)/D3)*B16)</f>
        <v>49.614798786079049</v>
      </c>
      <c r="E8" s="10">
        <f>IF(E3="","---",(MIN($B3:$I3)/E3)*B16)</f>
        <v>41.536092110066996</v>
      </c>
      <c r="F8" s="10">
        <f>IF(F3="","---",(MIN($B3:$I3)/F3)*B16)</f>
        <v>56.808924388509332</v>
      </c>
      <c r="G8" s="10">
        <f>IF(G3="","---",(MIN($B3:$I3)/G3)*B16)</f>
        <v>75</v>
      </c>
      <c r="H8" s="10">
        <f>IF(H3="","---",(MIN($B3:$I3)/H3)*B16)</f>
        <v>49.415664645641208</v>
      </c>
      <c r="I8" s="11">
        <f>IF(I3="","---",(MIN($B3:$I3)/I3)*B16)</f>
        <v>49.826122359512951</v>
      </c>
      <c r="J8" s="14"/>
    </row>
    <row r="9" spans="1:10" ht="21.75" customHeight="1" x14ac:dyDescent="0.25">
      <c r="A9" s="17" t="s">
        <v>4</v>
      </c>
      <c r="B9" s="12">
        <f>IF(B4="","---",(MIN($B4:$I4)/B4)*B17)</f>
        <v>5</v>
      </c>
      <c r="C9" s="12">
        <f>IF(C4="","---",(MIN($B4:$I4)/C4)*B17)</f>
        <v>0.34000243065050284</v>
      </c>
      <c r="D9" s="12">
        <f>IF(D4="","---",(MIN($B4:$I4)/D4)*B17)</f>
        <v>0.24285887903607348</v>
      </c>
      <c r="E9" s="12">
        <f>IF(E4="","---",(MIN($B4:$I4)/E4)*B17)</f>
        <v>0.24285887903607348</v>
      </c>
      <c r="F9" s="12">
        <f>IF(F4="","---",(MIN($B4:$I4)/F4)*B17)</f>
        <v>0.8585918648411216</v>
      </c>
      <c r="G9" s="12">
        <f>IF(G4="","---",(MIN($B4:$I4)/G4)*B17)</f>
        <v>1.0625086046058971</v>
      </c>
      <c r="H9" s="12">
        <f>IF(H4="","---",(MIN($B4:$I4)/H4)*B17)</f>
        <v>0.30357368114794009</v>
      </c>
      <c r="I9" s="13">
        <f>IF(I4="","---",(MIN($B4:$I4)/I4)*B17)</f>
        <v>0.25757765826565227</v>
      </c>
      <c r="J9" s="14"/>
    </row>
    <row r="10" spans="1:10" ht="21.75" customHeight="1" x14ac:dyDescent="0.25">
      <c r="A10" s="17" t="s">
        <v>5</v>
      </c>
      <c r="B10" s="12">
        <f>IF(B5="","---",(MIN($B5:$I5)/B5)*B18)</f>
        <v>15</v>
      </c>
      <c r="C10" s="12">
        <f>IF(C5="","---",(MIN($B5:$I5)/C5)*B18)</f>
        <v>3.7500568845471225</v>
      </c>
      <c r="D10" s="12">
        <f>IF(D5="","---",(MIN($B5:$I5)/D5)*B18)</f>
        <v>2.2500273044997816</v>
      </c>
      <c r="E10" s="12">
        <f>IF(E5="","---",(MIN($B5:$I5)/E5)*B18)</f>
        <v>2.0454827526290966</v>
      </c>
      <c r="F10" s="12">
        <f>IF(F5="","---",(MIN($B5:$I5)/F5)*B18)</f>
        <v>4.5000546089995632</v>
      </c>
      <c r="G10" s="12">
        <f>IF(G5="","---",(MIN($B5:$I5)/G5)*B18)</f>
        <v>15</v>
      </c>
      <c r="H10" s="12">
        <f>IF(H5="","---",(MIN($B5:$I5)/H5)*B18)</f>
        <v>3.0000364059997082</v>
      </c>
      <c r="I10" s="13">
        <f>IF(I5="","---",(MIN($B5:$I5)/I5)*B18)</f>
        <v>5.6250426630867594</v>
      </c>
      <c r="J10" s="14"/>
    </row>
    <row r="11" spans="1:10" ht="21.75" customHeight="1" x14ac:dyDescent="0.25">
      <c r="A11" s="17" t="s">
        <v>6</v>
      </c>
      <c r="B11" s="12">
        <f>IF(B6="","---",(MIN($B6:$I6)/B6)*B19)</f>
        <v>4.7468354430379742</v>
      </c>
      <c r="C11" s="12">
        <f>IF(C6="","---",(MIN($B6:$I6)/C6)*B19)</f>
        <v>3</v>
      </c>
      <c r="D11" s="12">
        <f>IF(D6="","---",(MIN($B6:$I6)/D6)*B19)</f>
        <v>3.5294117647058827</v>
      </c>
      <c r="E11" s="12">
        <f>IF(E6="","---",(MIN($B6:$I6)/E6)*B19)</f>
        <v>2.6857654431512983</v>
      </c>
      <c r="F11" s="12">
        <f>IF(F6="","---",(MIN($B6:$I6)/F6)*B19)</f>
        <v>3.5294117647058827</v>
      </c>
      <c r="G11" s="12">
        <f>IF(G6="","---",(MIN($B6:$I6)/G6)*B19)</f>
        <v>3</v>
      </c>
      <c r="H11" s="12">
        <f>IF(H6="","---",(MIN($B6:$I6)/H6)*B19)</f>
        <v>5</v>
      </c>
      <c r="I11" s="13">
        <f>IF(I6="","---",(MIN($B6:$I6)/I6)*B19)</f>
        <v>4.0816326530612246</v>
      </c>
      <c r="J11" s="14"/>
    </row>
    <row r="12" spans="1:10" ht="21.75" customHeight="1" thickBot="1" x14ac:dyDescent="0.3">
      <c r="A12" s="24" t="s">
        <v>2</v>
      </c>
      <c r="B12" s="26">
        <f>SUM(B8:B11)</f>
        <v>78.041089170314748</v>
      </c>
      <c r="C12" s="26">
        <f>SUM(C8:C11)</f>
        <v>68.177886442773442</v>
      </c>
      <c r="D12" s="26">
        <f>SUM(D8:D11)</f>
        <v>55.637096734320785</v>
      </c>
      <c r="E12" s="26">
        <f>SUM(E8:E11)</f>
        <v>46.510199184883461</v>
      </c>
      <c r="F12" s="26">
        <f t="shared" ref="F12:I12" si="0">SUM(F8:F11)</f>
        <v>65.696982627055903</v>
      </c>
      <c r="G12" s="25">
        <f t="shared" si="0"/>
        <v>94.062508604605895</v>
      </c>
      <c r="H12" s="26">
        <f t="shared" si="0"/>
        <v>57.719274732788854</v>
      </c>
      <c r="I12" s="27">
        <f t="shared" si="0"/>
        <v>59.79037533392659</v>
      </c>
      <c r="J12" s="14"/>
    </row>
    <row r="13" spans="1:10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</row>
    <row r="15" spans="1:10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</row>
    <row r="16" spans="1:10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</row>
    <row r="17" spans="1:10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</row>
    <row r="18" spans="1:10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</row>
    <row r="19" spans="1:10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</row>
    <row r="20" spans="1:10" ht="15.75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</row>
  </sheetData>
  <mergeCells count="2">
    <mergeCell ref="A7:I7"/>
    <mergeCell ref="A1:I1"/>
  </mergeCells>
  <pageMargins left="0.7" right="0.7" top="0.75" bottom="0.75" header="0.3" footer="0.3"/>
  <pageSetup paperSize="9" scale="54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D15" sqref="D15"/>
    </sheetView>
  </sheetViews>
  <sheetFormatPr defaultRowHeight="15" x14ac:dyDescent="0.25"/>
  <cols>
    <col min="1" max="1" width="71.85546875" bestFit="1" customWidth="1"/>
    <col min="2" max="7" width="18.7109375" customWidth="1"/>
  </cols>
  <sheetData>
    <row r="1" spans="1:9" ht="21.75" customHeight="1" thickTop="1" thickBot="1" x14ac:dyDescent="0.3">
      <c r="A1" s="66" t="s">
        <v>68</v>
      </c>
      <c r="B1" s="67"/>
      <c r="C1" s="67"/>
      <c r="D1" s="67"/>
      <c r="E1" s="67"/>
      <c r="F1" s="67"/>
      <c r="G1" s="68"/>
      <c r="H1" s="14"/>
      <c r="I1" s="14"/>
    </row>
    <row r="2" spans="1:9" s="33" customFormat="1" ht="21.75" customHeight="1" thickTop="1" x14ac:dyDescent="0.25">
      <c r="A2" s="35" t="s">
        <v>1</v>
      </c>
      <c r="B2" s="36" t="s">
        <v>28</v>
      </c>
      <c r="C2" s="37" t="s">
        <v>14</v>
      </c>
      <c r="D2" s="36" t="s">
        <v>20</v>
      </c>
      <c r="E2" s="36" t="s">
        <v>25</v>
      </c>
      <c r="F2" s="36" t="s">
        <v>19</v>
      </c>
      <c r="G2" s="42" t="s">
        <v>26</v>
      </c>
      <c r="H2" s="51"/>
      <c r="I2" s="51"/>
    </row>
    <row r="3" spans="1:9" ht="21.75" customHeight="1" x14ac:dyDescent="0.25">
      <c r="A3" s="17" t="s">
        <v>3</v>
      </c>
      <c r="B3" s="7">
        <v>143352</v>
      </c>
      <c r="C3" s="7">
        <v>142825.92000000001</v>
      </c>
      <c r="D3" s="7">
        <v>173967.84</v>
      </c>
      <c r="E3" s="7">
        <v>197919.24</v>
      </c>
      <c r="F3" s="7">
        <v>178272</v>
      </c>
      <c r="G3" s="9">
        <v>123202.2</v>
      </c>
      <c r="H3" s="14"/>
      <c r="I3" s="14"/>
    </row>
    <row r="4" spans="1:9" ht="21.75" customHeight="1" x14ac:dyDescent="0.25">
      <c r="A4" s="17" t="s">
        <v>4</v>
      </c>
      <c r="B4" s="7">
        <v>324</v>
      </c>
      <c r="C4" s="7">
        <v>110.16</v>
      </c>
      <c r="D4" s="7">
        <v>2592</v>
      </c>
      <c r="E4" s="7">
        <v>518.4</v>
      </c>
      <c r="F4" s="7">
        <v>1814.4</v>
      </c>
      <c r="G4" s="9">
        <v>2138.4</v>
      </c>
      <c r="H4" s="14"/>
      <c r="I4" s="14"/>
    </row>
    <row r="5" spans="1:9" ht="21.75" customHeight="1" x14ac:dyDescent="0.25">
      <c r="A5" s="17" t="s">
        <v>5</v>
      </c>
      <c r="B5" s="7">
        <v>324</v>
      </c>
      <c r="C5" s="7">
        <v>194.4</v>
      </c>
      <c r="D5" s="7">
        <v>1620</v>
      </c>
      <c r="E5" s="7">
        <v>194.4</v>
      </c>
      <c r="F5" s="7">
        <v>972</v>
      </c>
      <c r="G5" s="9">
        <v>518.4</v>
      </c>
      <c r="H5" s="14"/>
      <c r="I5" s="14"/>
    </row>
    <row r="6" spans="1:9" ht="21.75" customHeight="1" x14ac:dyDescent="0.25">
      <c r="A6" s="17" t="s">
        <v>6</v>
      </c>
      <c r="B6" s="7">
        <v>9</v>
      </c>
      <c r="C6" s="7">
        <v>12.64</v>
      </c>
      <c r="D6" s="7">
        <v>17</v>
      </c>
      <c r="E6" s="7">
        <v>20</v>
      </c>
      <c r="F6" s="7">
        <v>12</v>
      </c>
      <c r="G6" s="9">
        <v>14.7</v>
      </c>
      <c r="H6" s="14"/>
      <c r="I6" s="14"/>
    </row>
    <row r="7" spans="1:9" ht="21.75" customHeight="1" x14ac:dyDescent="0.25">
      <c r="A7" s="72"/>
      <c r="B7" s="73"/>
      <c r="C7" s="73"/>
      <c r="D7" s="73"/>
      <c r="E7" s="73"/>
      <c r="F7" s="73"/>
      <c r="G7" s="74"/>
      <c r="H7" s="14"/>
      <c r="I7" s="14"/>
    </row>
    <row r="8" spans="1:9" ht="21.75" customHeight="1" x14ac:dyDescent="0.25">
      <c r="A8" s="17" t="s">
        <v>3</v>
      </c>
      <c r="B8" s="12">
        <f>IF(B3="","---",(MIN($B3:$G3)/B3)*$B16)</f>
        <v>64.457872928176798</v>
      </c>
      <c r="C8" s="12">
        <f t="shared" ref="C8:G8" si="0">IF(C3="","---",(MIN($B3:$G3)/C3)*$B16)</f>
        <v>64.695294803632279</v>
      </c>
      <c r="D8" s="12">
        <f t="shared" si="0"/>
        <v>53.114213523602977</v>
      </c>
      <c r="E8" s="12">
        <f t="shared" si="0"/>
        <v>46.686542450344902</v>
      </c>
      <c r="F8" s="12">
        <f t="shared" si="0"/>
        <v>51.831835621970917</v>
      </c>
      <c r="G8" s="13">
        <f t="shared" si="0"/>
        <v>75</v>
      </c>
      <c r="H8" s="14"/>
      <c r="I8" s="14"/>
    </row>
    <row r="9" spans="1:9" ht="21.75" customHeight="1" x14ac:dyDescent="0.25">
      <c r="A9" s="17" t="s">
        <v>4</v>
      </c>
      <c r="B9" s="12">
        <f>IF(B4="","---",(MIN($B4:$G4)/B4)*$B17)</f>
        <v>1.6999999999999997</v>
      </c>
      <c r="C9" s="12">
        <f t="shared" ref="C9:G9" si="1">IF(C4="","---",(MIN($B4:$G4)/C4)*$B17)</f>
        <v>5</v>
      </c>
      <c r="D9" s="12">
        <f t="shared" si="1"/>
        <v>0.21249999999999997</v>
      </c>
      <c r="E9" s="12">
        <f t="shared" si="1"/>
        <v>1.0625</v>
      </c>
      <c r="F9" s="12">
        <f t="shared" si="1"/>
        <v>0.30357142857142855</v>
      </c>
      <c r="G9" s="13">
        <f t="shared" si="1"/>
        <v>0.25757575757575757</v>
      </c>
      <c r="H9" s="14"/>
      <c r="I9" s="14"/>
    </row>
    <row r="10" spans="1:9" ht="21.75" customHeight="1" x14ac:dyDescent="0.25">
      <c r="A10" s="17" t="s">
        <v>5</v>
      </c>
      <c r="B10" s="12">
        <f>IF(B5="","---",(MIN($B5:$G5)/B5)*$B18)</f>
        <v>9</v>
      </c>
      <c r="C10" s="12">
        <f t="shared" ref="C10:G10" si="2">IF(C5="","---",(MIN($B5:$G5)/C5)*$B18)</f>
        <v>15</v>
      </c>
      <c r="D10" s="12">
        <f t="shared" si="2"/>
        <v>1.8</v>
      </c>
      <c r="E10" s="12">
        <f t="shared" si="2"/>
        <v>15</v>
      </c>
      <c r="F10" s="12">
        <f t="shared" si="2"/>
        <v>3</v>
      </c>
      <c r="G10" s="13">
        <f t="shared" si="2"/>
        <v>5.625</v>
      </c>
      <c r="H10" s="14"/>
      <c r="I10" s="14"/>
    </row>
    <row r="11" spans="1:9" ht="21.75" customHeight="1" x14ac:dyDescent="0.25">
      <c r="A11" s="17" t="s">
        <v>6</v>
      </c>
      <c r="B11" s="12">
        <f>IF(B6="","---",(MIN($B6:$G6)/B6)*$B19)</f>
        <v>5</v>
      </c>
      <c r="C11" s="12">
        <f t="shared" ref="C11:G11" si="3">IF(C6="","---",(MIN($B6:$G6)/C6)*$B19)</f>
        <v>3.5601265822784809</v>
      </c>
      <c r="D11" s="12">
        <f t="shared" si="3"/>
        <v>2.6470588235294117</v>
      </c>
      <c r="E11" s="12">
        <f t="shared" si="3"/>
        <v>2.25</v>
      </c>
      <c r="F11" s="12">
        <f t="shared" si="3"/>
        <v>3.75</v>
      </c>
      <c r="G11" s="13">
        <f t="shared" si="3"/>
        <v>3.0612244897959187</v>
      </c>
      <c r="H11" s="14"/>
      <c r="I11" s="14"/>
    </row>
    <row r="12" spans="1:9" ht="21.75" customHeight="1" thickBot="1" x14ac:dyDescent="0.3">
      <c r="A12" s="24" t="s">
        <v>2</v>
      </c>
      <c r="B12" s="26">
        <f>SUM(B8:B11)</f>
        <v>80.157872928176801</v>
      </c>
      <c r="C12" s="25">
        <f t="shared" ref="C12:G12" si="4">SUM(C8:C11)</f>
        <v>88.255421385910765</v>
      </c>
      <c r="D12" s="26">
        <f t="shared" si="4"/>
        <v>57.773772347132386</v>
      </c>
      <c r="E12" s="26">
        <f t="shared" si="4"/>
        <v>64.999042450344902</v>
      </c>
      <c r="F12" s="26">
        <f t="shared" si="4"/>
        <v>58.885407050542348</v>
      </c>
      <c r="G12" s="27">
        <f t="shared" si="4"/>
        <v>83.943800247371669</v>
      </c>
      <c r="H12" s="14"/>
      <c r="I12" s="14"/>
    </row>
    <row r="13" spans="1:9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</row>
    <row r="15" spans="1:9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</row>
    <row r="16" spans="1:9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</row>
    <row r="17" spans="1:9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</row>
    <row r="18" spans="1:9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</row>
    <row r="19" spans="1:9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</row>
    <row r="20" spans="1:9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</row>
    <row r="21" spans="1:9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9" x14ac:dyDescent="0.25">
      <c r="A24" s="14"/>
      <c r="B24" s="14"/>
      <c r="C24" s="14"/>
      <c r="D24" s="14"/>
      <c r="E24" s="14"/>
      <c r="F24" s="14"/>
      <c r="G24" s="14"/>
      <c r="H24" s="14"/>
      <c r="I24" s="14"/>
    </row>
  </sheetData>
  <mergeCells count="2">
    <mergeCell ref="A1:G1"/>
    <mergeCell ref="A7:G7"/>
  </mergeCells>
  <pageMargins left="0.7" right="0.7" top="0.75" bottom="0.75" header="0.3" footer="0.3"/>
  <pageSetup paperSize="9" scale="71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C13" sqref="C13"/>
    </sheetView>
  </sheetViews>
  <sheetFormatPr defaultRowHeight="15" x14ac:dyDescent="0.25"/>
  <cols>
    <col min="1" max="1" width="71.85546875" bestFit="1" customWidth="1"/>
    <col min="2" max="8" width="18.7109375" customWidth="1"/>
  </cols>
  <sheetData>
    <row r="1" spans="1:9" ht="21.75" customHeight="1" thickTop="1" thickBot="1" x14ac:dyDescent="0.3">
      <c r="A1" s="66" t="s">
        <v>69</v>
      </c>
      <c r="B1" s="67"/>
      <c r="C1" s="67"/>
      <c r="D1" s="67"/>
      <c r="E1" s="67"/>
      <c r="F1" s="67"/>
      <c r="G1" s="67"/>
      <c r="H1" s="68"/>
      <c r="I1" s="14"/>
    </row>
    <row r="2" spans="1:9" s="33" customFormat="1" ht="21.75" customHeight="1" thickTop="1" x14ac:dyDescent="0.25">
      <c r="A2" s="35" t="s">
        <v>1</v>
      </c>
      <c r="B2" s="36" t="s">
        <v>12</v>
      </c>
      <c r="C2" s="36" t="s">
        <v>33</v>
      </c>
      <c r="D2" s="36" t="s">
        <v>61</v>
      </c>
      <c r="E2" s="36" t="s">
        <v>20</v>
      </c>
      <c r="F2" s="36" t="s">
        <v>17</v>
      </c>
      <c r="G2" s="37" t="s">
        <v>18</v>
      </c>
      <c r="H2" s="42" t="s">
        <v>19</v>
      </c>
      <c r="I2" s="51"/>
    </row>
    <row r="3" spans="1:9" ht="21.75" customHeight="1" x14ac:dyDescent="0.25">
      <c r="A3" s="17" t="s">
        <v>3</v>
      </c>
      <c r="B3" s="7">
        <v>325224</v>
      </c>
      <c r="C3" s="7">
        <v>249055.92</v>
      </c>
      <c r="D3" s="7">
        <v>273280.32</v>
      </c>
      <c r="E3" s="7">
        <v>273133.44</v>
      </c>
      <c r="F3" s="7">
        <v>275411.88</v>
      </c>
      <c r="G3" s="7">
        <v>209981.4</v>
      </c>
      <c r="H3" s="9">
        <v>293400</v>
      </c>
      <c r="I3" s="14"/>
    </row>
    <row r="4" spans="1:9" ht="21.75" customHeight="1" x14ac:dyDescent="0.25">
      <c r="A4" s="17" t="s">
        <v>5</v>
      </c>
      <c r="B4" s="7">
        <v>216</v>
      </c>
      <c r="C4" s="7">
        <v>216</v>
      </c>
      <c r="D4" s="7">
        <v>2592</v>
      </c>
      <c r="E4" s="7">
        <v>3456</v>
      </c>
      <c r="F4" s="7">
        <v>4752</v>
      </c>
      <c r="G4" s="7">
        <v>1728</v>
      </c>
      <c r="H4" s="9">
        <v>3240</v>
      </c>
      <c r="I4" s="14"/>
    </row>
    <row r="5" spans="1:9" ht="21.75" customHeight="1" x14ac:dyDescent="0.25">
      <c r="A5" s="17" t="s">
        <v>6</v>
      </c>
      <c r="B5" s="7">
        <v>11.43</v>
      </c>
      <c r="C5" s="7">
        <v>20.8</v>
      </c>
      <c r="D5" s="7">
        <v>20</v>
      </c>
      <c r="E5" s="7">
        <v>17</v>
      </c>
      <c r="F5" s="7">
        <v>22.34</v>
      </c>
      <c r="G5" s="7">
        <v>17</v>
      </c>
      <c r="H5" s="9">
        <v>12</v>
      </c>
      <c r="I5" s="14"/>
    </row>
    <row r="6" spans="1:9" ht="21.75" customHeight="1" x14ac:dyDescent="0.25">
      <c r="A6" s="72"/>
      <c r="B6" s="73"/>
      <c r="C6" s="73"/>
      <c r="D6" s="73"/>
      <c r="E6" s="73"/>
      <c r="F6" s="73"/>
      <c r="G6" s="73"/>
      <c r="H6" s="74"/>
      <c r="I6" s="14"/>
    </row>
    <row r="7" spans="1:9" ht="21.75" customHeight="1" x14ac:dyDescent="0.25">
      <c r="A7" s="17" t="s">
        <v>3</v>
      </c>
      <c r="B7" s="12">
        <f>IF(B3="","---",(MIN($B3:$H3)/B3)*B14)</f>
        <v>51.65212899417017</v>
      </c>
      <c r="C7" s="12">
        <f>IF(C3="","---",(MIN($B3:$H3)/C3)*B14)</f>
        <v>67.448756086584879</v>
      </c>
      <c r="D7" s="12">
        <f>IF(D3="","---",(MIN($B3:$H3)/D3)*B14)</f>
        <v>61.469892892397084</v>
      </c>
      <c r="E7" s="12">
        <f>IF(E3="","---",(MIN($B3:$H3)/E3)*B14)</f>
        <v>61.502948888279661</v>
      </c>
      <c r="F7" s="12">
        <f>IF(F3="","---",(MIN($B3:$H3)/F3)*B14)</f>
        <v>60.994144479170615</v>
      </c>
      <c r="G7" s="12">
        <f>IF(G3="","---",(MIN($B3:$H3)/G3)*B14)</f>
        <v>80</v>
      </c>
      <c r="H7" s="13">
        <f>IF(H3="","---",(MIN($B3:$H3)/H3)*B14)</f>
        <v>57.254642126789363</v>
      </c>
      <c r="I7" s="14"/>
    </row>
    <row r="8" spans="1:9" ht="21.75" customHeight="1" x14ac:dyDescent="0.25">
      <c r="A8" s="17" t="s">
        <v>5</v>
      </c>
      <c r="B8" s="12">
        <f>IF(B4="","---",(MIN($B4:$H4)/B4)*B15)</f>
        <v>15</v>
      </c>
      <c r="C8" s="12">
        <f>IF(C4="","---",(MIN($B4:$H4)/C4)*B15)</f>
        <v>15</v>
      </c>
      <c r="D8" s="12">
        <f>IF(D4="","---",(MIN($B4:$H4)/D4)*B15)</f>
        <v>1.25</v>
      </c>
      <c r="E8" s="12">
        <f>IF(E4="","---",(MIN($B4:$H4)/E4)*B15)</f>
        <v>0.9375</v>
      </c>
      <c r="F8" s="12">
        <f>IF(F4="","---",(MIN($B4:$H4)/F4)*B15)</f>
        <v>0.68181818181818188</v>
      </c>
      <c r="G8" s="12">
        <f>IF(G4="","---",(MIN($B4:$H4)/G4)*B15)</f>
        <v>1.875</v>
      </c>
      <c r="H8" s="13">
        <f>IF(H4="","---",(MIN($B4:$H4)/H4)*B15)</f>
        <v>1</v>
      </c>
      <c r="I8" s="14"/>
    </row>
    <row r="9" spans="1:9" ht="21.75" customHeight="1" x14ac:dyDescent="0.25">
      <c r="A9" s="17" t="s">
        <v>6</v>
      </c>
      <c r="B9" s="12">
        <f>IF(B5="","---",(MIN($B5:$H5)/B5)*B16)</f>
        <v>5</v>
      </c>
      <c r="C9" s="12">
        <f>IF(C5="","---",(MIN($B5:$H5)/C5)*B16)</f>
        <v>2.7475961538461533</v>
      </c>
      <c r="D9" s="12">
        <f>IF(D5="","---",(MIN($B5:$H5)/D5)*B16)</f>
        <v>2.8574999999999999</v>
      </c>
      <c r="E9" s="12">
        <f>IF(E5="","---",(MIN($B5:$H5)/E5)*B16)</f>
        <v>3.361764705882353</v>
      </c>
      <c r="F9" s="12">
        <f>IF(F5="","---",(MIN($B5:$H5)/F5)*B16)</f>
        <v>2.5581915846016114</v>
      </c>
      <c r="G9" s="12">
        <f>IF(G5="","---",(MIN($B5:$H5)/G5)*B16)</f>
        <v>3.361764705882353</v>
      </c>
      <c r="H9" s="13">
        <f>IF(H5="","---",(MIN($B5:$H5)/H5)*B16)</f>
        <v>4.7625000000000002</v>
      </c>
      <c r="I9" s="14"/>
    </row>
    <row r="10" spans="1:9" ht="21.75" customHeight="1" thickBot="1" x14ac:dyDescent="0.3">
      <c r="A10" s="24" t="s">
        <v>2</v>
      </c>
      <c r="B10" s="26">
        <f>SUM(B7:B9)</f>
        <v>71.65212899417017</v>
      </c>
      <c r="C10" s="26">
        <f>SUM(C7:C9)</f>
        <v>85.196352240431025</v>
      </c>
      <c r="D10" s="26">
        <f>SUM(D7:D9)</f>
        <v>65.577392892397086</v>
      </c>
      <c r="E10" s="26">
        <f>SUM(E7:E9)</f>
        <v>65.802213594162012</v>
      </c>
      <c r="F10" s="26">
        <f t="shared" ref="F10:H10" si="0">SUM(F7:F9)</f>
        <v>64.234154245590403</v>
      </c>
      <c r="G10" s="25">
        <f t="shared" si="0"/>
        <v>85.236764705882351</v>
      </c>
      <c r="H10" s="27">
        <f t="shared" si="0"/>
        <v>63.017142126789366</v>
      </c>
      <c r="I10" s="14"/>
    </row>
    <row r="11" spans="1:9" ht="21.75" customHeight="1" thickTop="1" x14ac:dyDescent="0.2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21.75" customHeight="1" thickBot="1" x14ac:dyDescent="0.3">
      <c r="A12" s="14"/>
      <c r="B12" s="6"/>
      <c r="C12" s="14"/>
      <c r="D12" s="14"/>
      <c r="E12" s="14"/>
      <c r="F12" s="14"/>
      <c r="G12" s="14"/>
      <c r="H12" s="14"/>
      <c r="I12" s="14"/>
    </row>
    <row r="13" spans="1:9" ht="21.75" customHeight="1" thickTop="1" x14ac:dyDescent="0.25">
      <c r="A13" s="15"/>
      <c r="B13" s="16" t="s">
        <v>0</v>
      </c>
      <c r="C13" s="14"/>
      <c r="D13" s="14"/>
      <c r="E13" s="14"/>
      <c r="F13" s="14"/>
      <c r="G13" s="14"/>
      <c r="H13" s="14"/>
      <c r="I13" s="14"/>
    </row>
    <row r="14" spans="1:9" ht="21.75" customHeight="1" x14ac:dyDescent="0.25">
      <c r="A14" s="17" t="s">
        <v>3</v>
      </c>
      <c r="B14" s="18">
        <v>80</v>
      </c>
      <c r="C14" s="14"/>
      <c r="D14" s="14"/>
      <c r="E14" s="14"/>
      <c r="F14" s="14"/>
      <c r="G14" s="14"/>
      <c r="H14" s="14"/>
      <c r="I14" s="14"/>
    </row>
    <row r="15" spans="1:9" ht="21.75" customHeight="1" x14ac:dyDescent="0.25">
      <c r="A15" s="17" t="s">
        <v>5</v>
      </c>
      <c r="B15" s="18">
        <v>15</v>
      </c>
      <c r="C15" s="14"/>
      <c r="D15" s="14"/>
      <c r="E15" s="14"/>
      <c r="F15" s="14"/>
      <c r="G15" s="14"/>
      <c r="H15" s="14"/>
      <c r="I15" s="14"/>
    </row>
    <row r="16" spans="1:9" ht="21.75" customHeight="1" thickBot="1" x14ac:dyDescent="0.3">
      <c r="A16" s="19" t="s">
        <v>6</v>
      </c>
      <c r="B16" s="20">
        <v>5</v>
      </c>
      <c r="C16" s="14"/>
      <c r="D16" s="14"/>
      <c r="E16" s="14"/>
      <c r="F16" s="14"/>
      <c r="G16" s="14"/>
      <c r="H16" s="14"/>
      <c r="I16" s="14"/>
    </row>
    <row r="17" spans="1:9" ht="15.75" thickTop="1" x14ac:dyDescent="0.25">
      <c r="A17" s="41"/>
      <c r="B17" s="34"/>
      <c r="C17" s="41"/>
      <c r="D17" s="14"/>
      <c r="E17" s="14"/>
      <c r="F17" s="14"/>
      <c r="G17" s="14"/>
      <c r="H17" s="14"/>
      <c r="I17" s="14"/>
    </row>
    <row r="18" spans="1:9" x14ac:dyDescent="0.25">
      <c r="A18" s="14"/>
      <c r="B18" s="14"/>
      <c r="C18" s="14"/>
      <c r="D18" s="14"/>
      <c r="E18" s="14"/>
      <c r="F18" s="14"/>
      <c r="G18" s="14"/>
      <c r="H18" s="14"/>
      <c r="I18" s="14"/>
    </row>
    <row r="19" spans="1:9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x14ac:dyDescent="0.25">
      <c r="A20" s="14"/>
      <c r="B20" s="14"/>
      <c r="C20" s="14"/>
      <c r="D20" s="14"/>
      <c r="E20" s="14"/>
      <c r="F20" s="14"/>
      <c r="G20" s="14"/>
      <c r="H20" s="14"/>
      <c r="I20" s="14"/>
    </row>
    <row r="21" spans="1:9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9" x14ac:dyDescent="0.25">
      <c r="A22" s="14"/>
      <c r="B22" s="14"/>
      <c r="C22" s="14"/>
      <c r="D22" s="14"/>
      <c r="E22" s="14"/>
      <c r="F22" s="14"/>
      <c r="G22" s="14"/>
      <c r="H22" s="14"/>
      <c r="I22" s="14"/>
    </row>
    <row r="23" spans="1:9" x14ac:dyDescent="0.25">
      <c r="A23" s="14"/>
      <c r="B23" s="14"/>
      <c r="C23" s="14"/>
      <c r="D23" s="14"/>
      <c r="E23" s="14"/>
      <c r="F23" s="14"/>
      <c r="G23" s="14"/>
      <c r="H23" s="14"/>
      <c r="I23" s="14"/>
    </row>
    <row r="24" spans="1:9" x14ac:dyDescent="0.25">
      <c r="A24" s="14"/>
      <c r="B24" s="14"/>
      <c r="C24" s="14"/>
      <c r="D24" s="14"/>
      <c r="E24" s="14"/>
      <c r="F24" s="14"/>
      <c r="G24" s="14"/>
      <c r="H24" s="14"/>
      <c r="I24" s="14"/>
    </row>
  </sheetData>
  <mergeCells count="2">
    <mergeCell ref="A1:H1"/>
    <mergeCell ref="A6:H6"/>
  </mergeCells>
  <pageMargins left="0.7" right="0.7" top="0.75" bottom="0.75" header="0.3" footer="0.3"/>
  <pageSetup paperSize="9" scale="64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D21" sqref="D21"/>
    </sheetView>
  </sheetViews>
  <sheetFormatPr defaultRowHeight="15" x14ac:dyDescent="0.25"/>
  <cols>
    <col min="1" max="1" width="73.7109375" customWidth="1"/>
    <col min="2" max="7" width="18.7109375" customWidth="1"/>
  </cols>
  <sheetData>
    <row r="1" spans="1:7" ht="21.75" customHeight="1" thickTop="1" thickBot="1" x14ac:dyDescent="0.3">
      <c r="A1" s="69" t="s">
        <v>72</v>
      </c>
      <c r="B1" s="70"/>
      <c r="C1" s="70"/>
      <c r="D1" s="70"/>
      <c r="E1" s="70"/>
      <c r="F1" s="70"/>
      <c r="G1" s="71"/>
    </row>
    <row r="2" spans="1:7" ht="21.75" customHeight="1" thickTop="1" x14ac:dyDescent="0.25">
      <c r="A2" s="28" t="s">
        <v>1</v>
      </c>
      <c r="B2" s="36" t="s">
        <v>53</v>
      </c>
      <c r="C2" s="36" t="s">
        <v>12</v>
      </c>
      <c r="D2" s="36" t="s">
        <v>33</v>
      </c>
      <c r="E2" s="37" t="s">
        <v>61</v>
      </c>
      <c r="F2" s="36" t="s">
        <v>20</v>
      </c>
      <c r="G2" s="42" t="s">
        <v>19</v>
      </c>
    </row>
    <row r="3" spans="1:7" ht="21.75" customHeight="1" x14ac:dyDescent="0.25">
      <c r="A3" s="17" t="s">
        <v>3</v>
      </c>
      <c r="B3" s="7">
        <v>138935.88</v>
      </c>
      <c r="C3" s="7">
        <v>206640</v>
      </c>
      <c r="D3" s="7">
        <v>169562.88</v>
      </c>
      <c r="E3" s="7">
        <v>105534</v>
      </c>
      <c r="F3" s="7">
        <v>218152.8</v>
      </c>
      <c r="G3" s="9">
        <v>166788</v>
      </c>
    </row>
    <row r="4" spans="1:7" ht="21.75" customHeight="1" x14ac:dyDescent="0.25">
      <c r="A4" s="17" t="s">
        <v>6</v>
      </c>
      <c r="B4" s="7">
        <v>13</v>
      </c>
      <c r="C4" s="7">
        <v>11.43</v>
      </c>
      <c r="D4" s="7">
        <v>20.8</v>
      </c>
      <c r="E4" s="7">
        <v>20</v>
      </c>
      <c r="F4" s="7">
        <v>17</v>
      </c>
      <c r="G4" s="9">
        <v>12</v>
      </c>
    </row>
    <row r="5" spans="1:7" ht="21.75" customHeight="1" x14ac:dyDescent="0.25">
      <c r="A5" s="72"/>
      <c r="B5" s="73"/>
      <c r="C5" s="73"/>
      <c r="D5" s="73"/>
      <c r="E5" s="73"/>
      <c r="F5" s="73"/>
      <c r="G5" s="74"/>
    </row>
    <row r="6" spans="1:7" ht="21.75" customHeight="1" x14ac:dyDescent="0.25">
      <c r="A6" s="17" t="s">
        <v>3</v>
      </c>
      <c r="B6" s="12">
        <f>IF(B3="","---",(MIN($B3:$G3)/B3)*$B12)</f>
        <v>72.160841389567622</v>
      </c>
      <c r="C6" s="12">
        <f t="shared" ref="C6:G6" si="0">IF(C3="","---",(MIN($B3:$G3)/C3)*$B12)</f>
        <v>48.517857142857139</v>
      </c>
      <c r="D6" s="12">
        <f t="shared" si="0"/>
        <v>59.12691504178273</v>
      </c>
      <c r="E6" s="12">
        <f t="shared" si="0"/>
        <v>95</v>
      </c>
      <c r="F6" s="12">
        <f t="shared" si="0"/>
        <v>45.957374830852508</v>
      </c>
      <c r="G6" s="13">
        <f t="shared" si="0"/>
        <v>60.110619469026545</v>
      </c>
    </row>
    <row r="7" spans="1:7" ht="21.75" customHeight="1" x14ac:dyDescent="0.25">
      <c r="A7" s="17" t="s">
        <v>6</v>
      </c>
      <c r="B7" s="12">
        <f>IF(B4="","---",(MIN($B4:$G4)/B4)*$B13)</f>
        <v>4.3961538461538465</v>
      </c>
      <c r="C7" s="12">
        <f t="shared" ref="C7:G7" si="1">IF(C4="","---",(MIN($B4:$G4)/C4)*$B13)</f>
        <v>5</v>
      </c>
      <c r="D7" s="12">
        <f t="shared" si="1"/>
        <v>2.7475961538461533</v>
      </c>
      <c r="E7" s="12">
        <f t="shared" si="1"/>
        <v>2.8574999999999999</v>
      </c>
      <c r="F7" s="12">
        <f t="shared" si="1"/>
        <v>3.361764705882353</v>
      </c>
      <c r="G7" s="13">
        <f t="shared" si="1"/>
        <v>4.7625000000000002</v>
      </c>
    </row>
    <row r="8" spans="1:7" ht="21.75" customHeight="1" thickBot="1" x14ac:dyDescent="0.3">
      <c r="A8" s="24" t="s">
        <v>2</v>
      </c>
      <c r="B8" s="26">
        <f>SUM(B6:B7)</f>
        <v>76.556995235721473</v>
      </c>
      <c r="C8" s="26">
        <f t="shared" ref="C8:G8" si="2">SUM(C6:C7)</f>
        <v>53.517857142857139</v>
      </c>
      <c r="D8" s="26">
        <f t="shared" si="2"/>
        <v>61.874511195628884</v>
      </c>
      <c r="E8" s="25">
        <f t="shared" si="2"/>
        <v>97.857500000000002</v>
      </c>
      <c r="F8" s="26">
        <f t="shared" si="2"/>
        <v>49.319139536734859</v>
      </c>
      <c r="G8" s="27">
        <f t="shared" si="2"/>
        <v>64.873119469026548</v>
      </c>
    </row>
    <row r="9" spans="1:7" ht="21.75" customHeight="1" thickTop="1" x14ac:dyDescent="0.25">
      <c r="A9" s="14"/>
      <c r="B9" s="14"/>
      <c r="C9" s="14"/>
      <c r="D9" s="14"/>
      <c r="E9" s="14"/>
      <c r="F9" s="14"/>
      <c r="G9" s="14"/>
    </row>
    <row r="10" spans="1:7" ht="21.75" customHeight="1" thickBot="1" x14ac:dyDescent="0.3">
      <c r="A10" s="14"/>
      <c r="B10" s="6"/>
      <c r="C10" s="14"/>
      <c r="D10" s="14"/>
      <c r="E10" s="14"/>
      <c r="F10" s="14"/>
      <c r="G10" s="14"/>
    </row>
    <row r="11" spans="1:7" ht="21.75" customHeight="1" thickTop="1" x14ac:dyDescent="0.25">
      <c r="A11" s="15"/>
      <c r="B11" s="16" t="s">
        <v>0</v>
      </c>
      <c r="C11" s="14"/>
      <c r="D11" s="14"/>
      <c r="E11" s="14"/>
      <c r="F11" s="14"/>
      <c r="G11" s="14"/>
    </row>
    <row r="12" spans="1:7" ht="21.75" customHeight="1" x14ac:dyDescent="0.25">
      <c r="A12" s="17" t="s">
        <v>3</v>
      </c>
      <c r="B12" s="18">
        <v>95</v>
      </c>
      <c r="C12" s="14"/>
      <c r="D12" s="14"/>
      <c r="E12" s="14"/>
      <c r="F12" s="14"/>
      <c r="G12" s="14"/>
    </row>
    <row r="13" spans="1:7" ht="21.75" customHeight="1" thickBot="1" x14ac:dyDescent="0.3">
      <c r="A13" s="19" t="s">
        <v>6</v>
      </c>
      <c r="B13" s="20">
        <v>5</v>
      </c>
      <c r="C13" s="14"/>
      <c r="D13" s="14"/>
      <c r="E13" s="14"/>
      <c r="F13" s="14"/>
      <c r="G13" s="14"/>
    </row>
    <row r="14" spans="1:7" ht="21.75" customHeight="1" thickTop="1" x14ac:dyDescent="0.25">
      <c r="A14" s="41"/>
      <c r="B14" s="34"/>
      <c r="C14" s="41"/>
      <c r="D14" s="14"/>
      <c r="E14" s="14"/>
      <c r="F14" s="14"/>
      <c r="G14" s="14"/>
    </row>
    <row r="15" spans="1:7" ht="21.75" customHeight="1" x14ac:dyDescent="0.25">
      <c r="A15" s="14"/>
      <c r="B15" s="14"/>
      <c r="C15" s="14"/>
      <c r="D15" s="14"/>
      <c r="E15" s="14"/>
      <c r="F15" s="14"/>
      <c r="G15" s="14"/>
    </row>
    <row r="16" spans="1:7" x14ac:dyDescent="0.25">
      <c r="A16" s="14"/>
      <c r="B16" s="14"/>
      <c r="C16" s="14"/>
      <c r="D16" s="14"/>
      <c r="E16" s="14"/>
      <c r="F16" s="14"/>
      <c r="G16" s="14"/>
    </row>
    <row r="17" spans="1:7" x14ac:dyDescent="0.25">
      <c r="A17" s="14"/>
      <c r="B17" s="14"/>
      <c r="C17" s="14"/>
      <c r="D17" s="14"/>
      <c r="E17" s="14"/>
      <c r="F17" s="14"/>
      <c r="G17" s="14"/>
    </row>
  </sheetData>
  <mergeCells count="2">
    <mergeCell ref="A1:G1"/>
    <mergeCell ref="A5:G5"/>
  </mergeCells>
  <pageMargins left="0.7" right="0.7" top="0.75" bottom="0.75" header="0.3" footer="0.3"/>
  <pageSetup paperSize="9" scale="70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zoomScaleNormal="100" workbookViewId="0">
      <selection activeCell="D17" sqref="D17"/>
    </sheetView>
  </sheetViews>
  <sheetFormatPr defaultRowHeight="15" x14ac:dyDescent="0.25"/>
  <cols>
    <col min="1" max="1" width="72.85546875" bestFit="1" customWidth="1"/>
    <col min="2" max="6" width="18.7109375" customWidth="1"/>
  </cols>
  <sheetData>
    <row r="1" spans="1:8" ht="21.75" customHeight="1" thickTop="1" thickBot="1" x14ac:dyDescent="0.3">
      <c r="A1" s="69" t="s">
        <v>73</v>
      </c>
      <c r="B1" s="70"/>
      <c r="C1" s="70"/>
      <c r="D1" s="70"/>
      <c r="E1" s="70"/>
      <c r="F1" s="71"/>
      <c r="G1" s="14"/>
      <c r="H1" s="14"/>
    </row>
    <row r="2" spans="1:8" ht="21.75" customHeight="1" thickTop="1" x14ac:dyDescent="0.25">
      <c r="A2" s="28" t="s">
        <v>1</v>
      </c>
      <c r="B2" s="29" t="s">
        <v>14</v>
      </c>
      <c r="C2" s="30" t="s">
        <v>20</v>
      </c>
      <c r="D2" s="30" t="s">
        <v>18</v>
      </c>
      <c r="E2" s="30" t="s">
        <v>19</v>
      </c>
      <c r="F2" s="32" t="s">
        <v>21</v>
      </c>
      <c r="G2" s="14"/>
      <c r="H2" s="14"/>
    </row>
    <row r="3" spans="1:8" ht="21.75" customHeight="1" x14ac:dyDescent="0.25">
      <c r="A3" s="17" t="s">
        <v>3</v>
      </c>
      <c r="B3" s="7">
        <v>113197.92</v>
      </c>
      <c r="C3" s="7">
        <v>136956.24</v>
      </c>
      <c r="D3" s="7">
        <v>97118.52</v>
      </c>
      <c r="E3" s="7">
        <v>106308</v>
      </c>
      <c r="F3" s="9">
        <v>96835.08</v>
      </c>
      <c r="G3" s="14"/>
      <c r="H3" s="14"/>
    </row>
    <row r="4" spans="1:8" ht="21.75" customHeight="1" x14ac:dyDescent="0.25">
      <c r="A4" s="17" t="s">
        <v>4</v>
      </c>
      <c r="B4" s="7">
        <v>65.36</v>
      </c>
      <c r="C4" s="7">
        <v>1922.4</v>
      </c>
      <c r="D4" s="7">
        <v>192.24</v>
      </c>
      <c r="E4" s="7">
        <v>1076.54</v>
      </c>
      <c r="F4" s="9">
        <v>845.86</v>
      </c>
      <c r="G4" s="14"/>
      <c r="H4" s="14"/>
    </row>
    <row r="5" spans="1:8" ht="21.75" customHeight="1" x14ac:dyDescent="0.25">
      <c r="A5" s="17" t="s">
        <v>5</v>
      </c>
      <c r="B5" s="7">
        <v>136.4</v>
      </c>
      <c r="C5" s="7">
        <v>1364.04</v>
      </c>
      <c r="D5" s="7">
        <v>409.21</v>
      </c>
      <c r="E5" s="7">
        <v>682.02</v>
      </c>
      <c r="F5" s="9">
        <v>454.68</v>
      </c>
      <c r="G5" s="14"/>
      <c r="H5" s="14"/>
    </row>
    <row r="6" spans="1:8" ht="21.75" customHeight="1" x14ac:dyDescent="0.25">
      <c r="A6" s="17" t="s">
        <v>6</v>
      </c>
      <c r="B6" s="7">
        <v>12.64</v>
      </c>
      <c r="C6" s="7">
        <v>17</v>
      </c>
      <c r="D6" s="7">
        <v>17</v>
      </c>
      <c r="E6" s="7">
        <v>12</v>
      </c>
      <c r="F6" s="9">
        <v>20.399999999999999</v>
      </c>
      <c r="G6" s="14"/>
      <c r="H6" s="14"/>
    </row>
    <row r="7" spans="1:8" ht="21.75" customHeight="1" x14ac:dyDescent="0.25">
      <c r="A7" s="72"/>
      <c r="B7" s="73"/>
      <c r="C7" s="73"/>
      <c r="D7" s="73"/>
      <c r="E7" s="73"/>
      <c r="F7" s="74"/>
      <c r="G7" s="14"/>
      <c r="H7" s="14"/>
    </row>
    <row r="8" spans="1:8" ht="21.75" customHeight="1" x14ac:dyDescent="0.25">
      <c r="A8" s="17" t="s">
        <v>3</v>
      </c>
      <c r="B8" s="12">
        <f>IF(B3="","---",(MIN($B3:$F3)/B3)*$B16)</f>
        <v>64.158696555555082</v>
      </c>
      <c r="C8" s="12">
        <f t="shared" ref="C8:F8" si="0">IF(C3="","---",(MIN($B3:$F3)/C3)*$B16)</f>
        <v>53.02884337362066</v>
      </c>
      <c r="D8" s="12">
        <f t="shared" si="0"/>
        <v>74.781112809379707</v>
      </c>
      <c r="E8" s="12">
        <f t="shared" si="0"/>
        <v>68.316881137825945</v>
      </c>
      <c r="F8" s="13">
        <f t="shared" si="0"/>
        <v>75</v>
      </c>
      <c r="G8" s="14"/>
      <c r="H8" s="14"/>
    </row>
    <row r="9" spans="1:8" ht="21.75" customHeight="1" x14ac:dyDescent="0.25">
      <c r="A9" s="17" t="s">
        <v>4</v>
      </c>
      <c r="B9" s="12">
        <f>IF(B4="","---",(MIN($B4:$F4)/B4)*$B17)</f>
        <v>5</v>
      </c>
      <c r="C9" s="12">
        <f t="shared" ref="C9:F9" si="1">IF(C4="","---",(MIN($B4:$F4)/C4)*$B17)</f>
        <v>0.16999583853516437</v>
      </c>
      <c r="D9" s="12">
        <f t="shared" si="1"/>
        <v>1.6999583853516436</v>
      </c>
      <c r="E9" s="12">
        <f t="shared" si="1"/>
        <v>0.30356512530885987</v>
      </c>
      <c r="F9" s="13">
        <f t="shared" si="1"/>
        <v>0.3863523514529591</v>
      </c>
      <c r="G9" s="14"/>
      <c r="H9" s="14"/>
    </row>
    <row r="10" spans="1:8" ht="21.75" customHeight="1" x14ac:dyDescent="0.25">
      <c r="A10" s="17" t="s">
        <v>5</v>
      </c>
      <c r="B10" s="12">
        <f>IF(B5="","---",(MIN($B5:$F5)/B5)*$B18)</f>
        <v>15</v>
      </c>
      <c r="C10" s="12">
        <f t="shared" ref="C10:F10" si="2">IF(C5="","---",(MIN($B5:$F5)/C5)*$B18)</f>
        <v>1.4999560130201461</v>
      </c>
      <c r="D10" s="12">
        <f t="shared" si="2"/>
        <v>4.9998778133476707</v>
      </c>
      <c r="E10" s="12">
        <f t="shared" si="2"/>
        <v>2.9999120260402923</v>
      </c>
      <c r="F10" s="13">
        <f t="shared" si="2"/>
        <v>4.4998680390604386</v>
      </c>
      <c r="G10" s="14"/>
      <c r="H10" s="14"/>
    </row>
    <row r="11" spans="1:8" ht="21.75" customHeight="1" x14ac:dyDescent="0.25">
      <c r="A11" s="17" t="s">
        <v>6</v>
      </c>
      <c r="B11" s="12">
        <f>IF(B6="","---",(MIN($B6:$F6)/B6)*$B19)</f>
        <v>4.7468354430379742</v>
      </c>
      <c r="C11" s="12">
        <f t="shared" ref="C11:F11" si="3">IF(C6="","---",(MIN($B6:$F6)/C6)*$B19)</f>
        <v>3.5294117647058827</v>
      </c>
      <c r="D11" s="12">
        <f t="shared" si="3"/>
        <v>3.5294117647058827</v>
      </c>
      <c r="E11" s="12">
        <f t="shared" si="3"/>
        <v>5</v>
      </c>
      <c r="F11" s="13">
        <f t="shared" si="3"/>
        <v>2.9411764705882355</v>
      </c>
      <c r="G11" s="14"/>
      <c r="H11" s="14"/>
    </row>
    <row r="12" spans="1:8" ht="21.75" customHeight="1" thickBot="1" x14ac:dyDescent="0.3">
      <c r="A12" s="24" t="s">
        <v>2</v>
      </c>
      <c r="B12" s="25">
        <f>SUM(B8:B11)</f>
        <v>88.905531998593062</v>
      </c>
      <c r="C12" s="26">
        <f t="shared" ref="C12:F12" si="4">SUM(C8:C11)</f>
        <v>58.228206989881855</v>
      </c>
      <c r="D12" s="26">
        <f t="shared" si="4"/>
        <v>85.010360772784907</v>
      </c>
      <c r="E12" s="26">
        <f t="shared" si="4"/>
        <v>76.620358289175101</v>
      </c>
      <c r="F12" s="27">
        <f t="shared" si="4"/>
        <v>82.827396861101633</v>
      </c>
      <c r="G12" s="14"/>
      <c r="H12" s="14"/>
    </row>
    <row r="13" spans="1:8" ht="21.75" customHeight="1" thickTop="1" x14ac:dyDescent="0.25">
      <c r="A13" s="14"/>
      <c r="B13" s="14"/>
      <c r="C13" s="14"/>
      <c r="D13" s="14"/>
      <c r="E13" s="14"/>
      <c r="F13" s="14"/>
      <c r="G13" s="14"/>
      <c r="H13" s="14"/>
    </row>
    <row r="14" spans="1:8" ht="21.75" customHeight="1" thickBot="1" x14ac:dyDescent="0.3">
      <c r="A14" s="14"/>
      <c r="B14" s="6"/>
      <c r="C14" s="14"/>
      <c r="D14" s="14"/>
      <c r="E14" s="14"/>
      <c r="F14" s="14"/>
      <c r="G14" s="14"/>
      <c r="H14" s="14"/>
    </row>
    <row r="15" spans="1:8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</row>
    <row r="16" spans="1:8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</row>
    <row r="17" spans="1:8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</row>
    <row r="18" spans="1:8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</row>
    <row r="19" spans="1:8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</row>
    <row r="20" spans="1:8" ht="21.75" customHeight="1" thickTop="1" x14ac:dyDescent="0.25">
      <c r="A20" s="41"/>
      <c r="B20" s="34"/>
      <c r="C20" s="41"/>
      <c r="D20" s="14"/>
      <c r="E20" s="14"/>
      <c r="F20" s="14"/>
      <c r="G20" s="14"/>
      <c r="H20" s="14"/>
    </row>
    <row r="21" spans="1:8" x14ac:dyDescent="0.25">
      <c r="A21" s="14"/>
      <c r="B21" s="14"/>
      <c r="C21" s="14"/>
      <c r="D21" s="14"/>
      <c r="E21" s="14"/>
      <c r="F21" s="14"/>
      <c r="G21" s="14"/>
      <c r="H21" s="14"/>
    </row>
  </sheetData>
  <mergeCells count="2">
    <mergeCell ref="A1:F1"/>
    <mergeCell ref="A7:F7"/>
  </mergeCells>
  <pageMargins left="0.7" right="0.7" top="0.75" bottom="0.75" header="0.3" footer="0.3"/>
  <pageSetup paperSize="9" scale="78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workbookViewId="0">
      <selection activeCell="E16" sqref="E16"/>
    </sheetView>
  </sheetViews>
  <sheetFormatPr defaultRowHeight="21.75" customHeight="1" x14ac:dyDescent="0.25"/>
  <cols>
    <col min="1" max="1" width="71.85546875" bestFit="1" customWidth="1"/>
    <col min="2" max="8" width="18.7109375" customWidth="1"/>
    <col min="9" max="9" width="19.7109375" customWidth="1"/>
  </cols>
  <sheetData>
    <row r="1" spans="1:9" ht="21.75" customHeight="1" thickTop="1" thickBot="1" x14ac:dyDescent="0.3">
      <c r="A1" s="69" t="s">
        <v>74</v>
      </c>
      <c r="B1" s="70"/>
      <c r="C1" s="70"/>
      <c r="D1" s="70"/>
      <c r="E1" s="70"/>
      <c r="F1" s="70"/>
      <c r="G1" s="70"/>
      <c r="H1" s="71"/>
      <c r="I1" s="14"/>
    </row>
    <row r="2" spans="1:9" s="33" customFormat="1" ht="21.75" customHeight="1" thickTop="1" x14ac:dyDescent="0.25">
      <c r="A2" s="35" t="s">
        <v>1</v>
      </c>
      <c r="B2" s="36" t="s">
        <v>53</v>
      </c>
      <c r="C2" s="36" t="s">
        <v>33</v>
      </c>
      <c r="D2" s="37" t="s">
        <v>14</v>
      </c>
      <c r="E2" s="36" t="s">
        <v>61</v>
      </c>
      <c r="F2" s="36" t="s">
        <v>20</v>
      </c>
      <c r="G2" s="36" t="s">
        <v>25</v>
      </c>
      <c r="H2" s="42" t="s">
        <v>19</v>
      </c>
      <c r="I2" s="51"/>
    </row>
    <row r="3" spans="1:9" ht="21.75" customHeight="1" x14ac:dyDescent="0.25">
      <c r="A3" s="17" t="s">
        <v>3</v>
      </c>
      <c r="B3" s="7">
        <v>136270.79999999999</v>
      </c>
      <c r="C3" s="7">
        <v>153312.12</v>
      </c>
      <c r="D3" s="7">
        <v>108710.52</v>
      </c>
      <c r="E3" s="7">
        <v>100873.44</v>
      </c>
      <c r="F3" s="7">
        <v>203731.20000000001</v>
      </c>
      <c r="G3" s="7">
        <v>127370.52</v>
      </c>
      <c r="H3" s="9">
        <v>394920</v>
      </c>
      <c r="I3" s="14"/>
    </row>
    <row r="4" spans="1:9" ht="21.75" customHeight="1" x14ac:dyDescent="0.25">
      <c r="A4" s="17" t="s">
        <v>4</v>
      </c>
      <c r="B4" s="7">
        <v>185.76</v>
      </c>
      <c r="C4" s="7">
        <v>2786.4</v>
      </c>
      <c r="D4" s="7">
        <v>78.95</v>
      </c>
      <c r="E4" s="7">
        <v>1161</v>
      </c>
      <c r="F4" s="7">
        <v>2322</v>
      </c>
      <c r="G4" s="7">
        <v>371.52</v>
      </c>
      <c r="H4" s="9">
        <v>1300.32</v>
      </c>
      <c r="I4" s="14"/>
    </row>
    <row r="5" spans="1:9" ht="21.75" customHeight="1" x14ac:dyDescent="0.25">
      <c r="A5" s="17" t="s">
        <v>5</v>
      </c>
      <c r="B5" s="7">
        <v>216</v>
      </c>
      <c r="C5" s="7">
        <v>54</v>
      </c>
      <c r="D5" s="7">
        <v>162</v>
      </c>
      <c r="E5" s="7">
        <v>648</v>
      </c>
      <c r="F5" s="7">
        <v>1350</v>
      </c>
      <c r="G5" s="7">
        <v>162</v>
      </c>
      <c r="H5" s="9">
        <v>810</v>
      </c>
      <c r="I5" s="14"/>
    </row>
    <row r="6" spans="1:9" ht="21.75" customHeight="1" x14ac:dyDescent="0.25">
      <c r="A6" s="17" t="s">
        <v>6</v>
      </c>
      <c r="B6" s="7">
        <v>13</v>
      </c>
      <c r="C6" s="7">
        <v>20.8</v>
      </c>
      <c r="D6" s="7">
        <v>12.64</v>
      </c>
      <c r="E6" s="7">
        <v>20</v>
      </c>
      <c r="F6" s="7">
        <v>17</v>
      </c>
      <c r="G6" s="7">
        <v>20</v>
      </c>
      <c r="H6" s="9">
        <v>12</v>
      </c>
      <c r="I6" s="14"/>
    </row>
    <row r="7" spans="1:9" ht="21.75" customHeight="1" x14ac:dyDescent="0.25">
      <c r="A7" s="72"/>
      <c r="B7" s="73"/>
      <c r="C7" s="73"/>
      <c r="D7" s="73"/>
      <c r="E7" s="73"/>
      <c r="F7" s="73"/>
      <c r="G7" s="73"/>
      <c r="H7" s="74"/>
      <c r="I7" s="14"/>
    </row>
    <row r="8" spans="1:9" ht="21.75" customHeight="1" x14ac:dyDescent="0.25">
      <c r="A8" s="17" t="s">
        <v>3</v>
      </c>
      <c r="B8" s="12">
        <f>IF(B3="","---",(MIN($B3:$H3)/B3)*$B16)</f>
        <v>55.518188782923417</v>
      </c>
      <c r="C8" s="12">
        <f t="shared" ref="C8:H8" si="0">IF(C3="","---",(MIN($B3:$H3)/C3)*$B16)</f>
        <v>49.347096628759687</v>
      </c>
      <c r="D8" s="12">
        <f t="shared" si="0"/>
        <v>69.593154369972652</v>
      </c>
      <c r="E8" s="12">
        <f t="shared" si="0"/>
        <v>75</v>
      </c>
      <c r="F8" s="12">
        <f t="shared" si="0"/>
        <v>37.134754028837996</v>
      </c>
      <c r="G8" s="12">
        <f t="shared" si="0"/>
        <v>59.397637695127571</v>
      </c>
      <c r="H8" s="13">
        <f t="shared" si="0"/>
        <v>19.157064721969007</v>
      </c>
      <c r="I8" s="14"/>
    </row>
    <row r="9" spans="1:9" ht="21.75" customHeight="1" x14ac:dyDescent="0.25">
      <c r="A9" s="17" t="s">
        <v>4</v>
      </c>
      <c r="B9" s="12">
        <f>IF(B4="","---",(MIN($B4:$H4)/B4)*$B17)</f>
        <v>2.1250538329026702</v>
      </c>
      <c r="C9" s="12">
        <f t="shared" ref="C9:H9" si="1">IF(C4="","---",(MIN($B4:$H4)/C4)*$B17)</f>
        <v>0.14167025552684467</v>
      </c>
      <c r="D9" s="12">
        <f t="shared" si="1"/>
        <v>5</v>
      </c>
      <c r="E9" s="12">
        <f t="shared" si="1"/>
        <v>0.34000861326442722</v>
      </c>
      <c r="F9" s="12">
        <f t="shared" si="1"/>
        <v>0.17000430663221361</v>
      </c>
      <c r="G9" s="12">
        <f t="shared" si="1"/>
        <v>1.0625269164513351</v>
      </c>
      <c r="H9" s="13">
        <f t="shared" si="1"/>
        <v>0.3035791189860958</v>
      </c>
      <c r="I9" s="14"/>
    </row>
    <row r="10" spans="1:9" ht="21.75" customHeight="1" x14ac:dyDescent="0.25">
      <c r="A10" s="17" t="s">
        <v>5</v>
      </c>
      <c r="B10" s="12">
        <f>IF(B5="","---",(MIN($B5:$H5)/B5)*$B18)</f>
        <v>3.75</v>
      </c>
      <c r="C10" s="12">
        <f t="shared" ref="C10:H10" si="2">IF(C5="","---",(MIN($B5:$H5)/C5)*$B18)</f>
        <v>15</v>
      </c>
      <c r="D10" s="12">
        <f t="shared" si="2"/>
        <v>5</v>
      </c>
      <c r="E10" s="12">
        <f t="shared" si="2"/>
        <v>1.25</v>
      </c>
      <c r="F10" s="12">
        <f t="shared" si="2"/>
        <v>0.6</v>
      </c>
      <c r="G10" s="12">
        <f t="shared" si="2"/>
        <v>5</v>
      </c>
      <c r="H10" s="13">
        <f t="shared" si="2"/>
        <v>1</v>
      </c>
      <c r="I10" s="14"/>
    </row>
    <row r="11" spans="1:9" ht="21.75" customHeight="1" x14ac:dyDescent="0.25">
      <c r="A11" s="17" t="s">
        <v>6</v>
      </c>
      <c r="B11" s="12">
        <f>IF(B6="","---",(MIN($B6:$H6)/B6)*$B19)</f>
        <v>4.6153846153846159</v>
      </c>
      <c r="C11" s="12">
        <f t="shared" ref="C11:H11" si="3">IF(C6="","---",(MIN($B6:$H6)/C6)*$B19)</f>
        <v>2.8846153846153841</v>
      </c>
      <c r="D11" s="12">
        <f t="shared" si="3"/>
        <v>4.7468354430379742</v>
      </c>
      <c r="E11" s="12">
        <f t="shared" si="3"/>
        <v>3</v>
      </c>
      <c r="F11" s="12">
        <f t="shared" si="3"/>
        <v>3.5294117647058827</v>
      </c>
      <c r="G11" s="12">
        <f t="shared" si="3"/>
        <v>3</v>
      </c>
      <c r="H11" s="13">
        <f t="shared" si="3"/>
        <v>5</v>
      </c>
      <c r="I11" s="14"/>
    </row>
    <row r="12" spans="1:9" ht="21.75" customHeight="1" thickBot="1" x14ac:dyDescent="0.3">
      <c r="A12" s="24" t="s">
        <v>2</v>
      </c>
      <c r="B12" s="26">
        <f>SUM(B8:B11)</f>
        <v>66.00862723121071</v>
      </c>
      <c r="C12" s="26">
        <f t="shared" ref="C12:H12" si="4">SUM(C8:C11)</f>
        <v>67.373382268901921</v>
      </c>
      <c r="D12" s="25">
        <f t="shared" si="4"/>
        <v>84.339989813010632</v>
      </c>
      <c r="E12" s="26">
        <f t="shared" si="4"/>
        <v>79.59000861326443</v>
      </c>
      <c r="F12" s="26">
        <f t="shared" si="4"/>
        <v>41.434170100176097</v>
      </c>
      <c r="G12" s="26">
        <f t="shared" si="4"/>
        <v>68.460164611578904</v>
      </c>
      <c r="H12" s="27">
        <f t="shared" si="4"/>
        <v>25.460643840955104</v>
      </c>
      <c r="I12" s="14"/>
    </row>
    <row r="13" spans="1:9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</row>
    <row r="14" spans="1:9" ht="21.75" customHeight="1" thickBot="1" x14ac:dyDescent="0.3">
      <c r="A14" s="14"/>
      <c r="B14" s="6"/>
      <c r="C14" s="6"/>
      <c r="D14" s="6"/>
      <c r="E14" s="6"/>
      <c r="F14" s="6"/>
      <c r="G14" s="6"/>
      <c r="H14" s="14"/>
      <c r="I14" s="14"/>
    </row>
    <row r="15" spans="1:9" ht="21.75" customHeight="1" thickTop="1" x14ac:dyDescent="0.25">
      <c r="A15" s="15"/>
      <c r="B15" s="16" t="s">
        <v>0</v>
      </c>
      <c r="C15" s="53"/>
      <c r="D15" s="53"/>
      <c r="E15" s="53"/>
      <c r="F15" s="53"/>
      <c r="G15" s="53"/>
      <c r="H15" s="14"/>
      <c r="I15" s="14"/>
    </row>
    <row r="16" spans="1:9" ht="21.75" customHeight="1" x14ac:dyDescent="0.25">
      <c r="A16" s="17" t="s">
        <v>3</v>
      </c>
      <c r="B16" s="18">
        <v>75</v>
      </c>
      <c r="C16" s="54"/>
      <c r="D16" s="54"/>
      <c r="E16" s="54"/>
      <c r="F16" s="54"/>
      <c r="G16" s="54"/>
      <c r="H16" s="14"/>
      <c r="I16" s="14"/>
    </row>
    <row r="17" spans="1:9" ht="21.75" customHeight="1" x14ac:dyDescent="0.25">
      <c r="A17" s="17" t="s">
        <v>4</v>
      </c>
      <c r="B17" s="18">
        <v>5</v>
      </c>
      <c r="C17" s="54"/>
      <c r="D17" s="54"/>
      <c r="E17" s="54"/>
      <c r="F17" s="54"/>
      <c r="G17" s="54"/>
      <c r="H17" s="14"/>
      <c r="I17" s="14"/>
    </row>
    <row r="18" spans="1:9" ht="21.75" customHeight="1" x14ac:dyDescent="0.25">
      <c r="A18" s="17" t="s">
        <v>5</v>
      </c>
      <c r="B18" s="18">
        <v>15</v>
      </c>
      <c r="C18" s="54"/>
      <c r="D18" s="54"/>
      <c r="E18" s="54"/>
      <c r="F18" s="54"/>
      <c r="G18" s="54"/>
      <c r="H18" s="14"/>
      <c r="I18" s="14"/>
    </row>
    <row r="19" spans="1:9" ht="21.75" customHeight="1" thickBot="1" x14ac:dyDescent="0.3">
      <c r="A19" s="19" t="s">
        <v>6</v>
      </c>
      <c r="B19" s="20">
        <v>5</v>
      </c>
      <c r="C19" s="54"/>
      <c r="D19" s="54"/>
      <c r="E19" s="54"/>
      <c r="F19" s="54"/>
      <c r="G19" s="54"/>
      <c r="H19" s="14"/>
      <c r="I19" s="14"/>
    </row>
    <row r="20" spans="1:9" ht="21.75" customHeight="1" thickTop="1" x14ac:dyDescent="0.25">
      <c r="A20" s="41"/>
      <c r="B20" s="34"/>
      <c r="C20" s="34"/>
      <c r="D20" s="34"/>
      <c r="E20" s="34"/>
      <c r="F20" s="34"/>
      <c r="G20" s="34"/>
      <c r="H20" s="41"/>
      <c r="I20" s="14"/>
    </row>
    <row r="21" spans="1:9" ht="21.7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</row>
    <row r="22" spans="1:9" ht="21.7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</row>
  </sheetData>
  <mergeCells count="2">
    <mergeCell ref="A1:H1"/>
    <mergeCell ref="A7:H7"/>
  </mergeCells>
  <pageMargins left="0.7" right="0.7" top="0.75" bottom="0.75" header="0.3" footer="0.3"/>
  <pageSetup paperSize="9" scale="64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>
      <selection activeCell="E18" sqref="E18"/>
    </sheetView>
  </sheetViews>
  <sheetFormatPr defaultRowHeight="15" x14ac:dyDescent="0.25"/>
  <cols>
    <col min="1" max="1" width="71.85546875" bestFit="1" customWidth="1"/>
    <col min="2" max="5" width="18.7109375" customWidth="1"/>
  </cols>
  <sheetData>
    <row r="1" spans="1:6" ht="21.75" customHeight="1" thickTop="1" thickBot="1" x14ac:dyDescent="0.3">
      <c r="A1" s="69" t="s">
        <v>75</v>
      </c>
      <c r="B1" s="70"/>
      <c r="C1" s="70"/>
      <c r="D1" s="70"/>
      <c r="E1" s="71"/>
      <c r="F1" s="14"/>
    </row>
    <row r="2" spans="1:6" ht="21.75" customHeight="1" thickTop="1" x14ac:dyDescent="0.25">
      <c r="A2" s="28" t="s">
        <v>1</v>
      </c>
      <c r="B2" s="29" t="s">
        <v>14</v>
      </c>
      <c r="C2" s="30" t="s">
        <v>20</v>
      </c>
      <c r="D2" s="30" t="s">
        <v>25</v>
      </c>
      <c r="E2" s="32" t="s">
        <v>19</v>
      </c>
      <c r="F2" s="14"/>
    </row>
    <row r="3" spans="1:6" ht="21.75" customHeight="1" x14ac:dyDescent="0.25">
      <c r="A3" s="17" t="s">
        <v>3</v>
      </c>
      <c r="B3" s="7">
        <v>111198.48</v>
      </c>
      <c r="C3" s="7">
        <v>208319.4</v>
      </c>
      <c r="D3" s="7">
        <v>134185.32</v>
      </c>
      <c r="E3" s="9">
        <v>143424</v>
      </c>
      <c r="F3" s="14"/>
    </row>
    <row r="4" spans="1:6" ht="21.75" customHeight="1" x14ac:dyDescent="0.25">
      <c r="A4" s="17" t="s">
        <v>5</v>
      </c>
      <c r="B4" s="7">
        <v>160.06</v>
      </c>
      <c r="C4" s="7">
        <v>1600.56</v>
      </c>
      <c r="D4" s="8">
        <v>160.06</v>
      </c>
      <c r="E4" s="9">
        <v>800.28</v>
      </c>
      <c r="F4" s="14"/>
    </row>
    <row r="5" spans="1:6" ht="21.75" customHeight="1" x14ac:dyDescent="0.25">
      <c r="A5" s="17" t="s">
        <v>6</v>
      </c>
      <c r="B5" s="7">
        <v>12.64</v>
      </c>
      <c r="C5" s="7">
        <v>17</v>
      </c>
      <c r="D5" s="7">
        <v>20</v>
      </c>
      <c r="E5" s="9">
        <v>12</v>
      </c>
      <c r="F5" s="14"/>
    </row>
    <row r="6" spans="1:6" ht="21.75" customHeight="1" x14ac:dyDescent="0.25">
      <c r="A6" s="72"/>
      <c r="B6" s="73"/>
      <c r="C6" s="73"/>
      <c r="D6" s="73"/>
      <c r="E6" s="74"/>
      <c r="F6" s="14"/>
    </row>
    <row r="7" spans="1:6" ht="21.75" customHeight="1" x14ac:dyDescent="0.25">
      <c r="A7" s="17" t="s">
        <v>3</v>
      </c>
      <c r="B7" s="12">
        <f>IF(B3="","---",(MIN($B3:$E3)/B3)*$B14)</f>
        <v>80</v>
      </c>
      <c r="C7" s="12">
        <f t="shared" ref="C7:E7" si="0">IF(C3="","---",(MIN($B3:$E3)/C3)*$B14)</f>
        <v>42.703072301475522</v>
      </c>
      <c r="D7" s="12">
        <f t="shared" si="0"/>
        <v>66.295466597985524</v>
      </c>
      <c r="E7" s="13">
        <f t="shared" si="0"/>
        <v>62.025033467202135</v>
      </c>
      <c r="F7" s="14"/>
    </row>
    <row r="8" spans="1:6" ht="21.75" customHeight="1" x14ac:dyDescent="0.25">
      <c r="A8" s="17" t="s">
        <v>5</v>
      </c>
      <c r="B8" s="12">
        <f>IF(B4="","---",(MIN($B4:$E4)/B4)*$B15)</f>
        <v>15</v>
      </c>
      <c r="C8" s="12">
        <f t="shared" ref="C8:E8" si="1">IF(C4="","---",(MIN($B4:$E4)/C4)*$B15)</f>
        <v>1.5000374868795923</v>
      </c>
      <c r="D8" s="12">
        <f t="shared" si="1"/>
        <v>15</v>
      </c>
      <c r="E8" s="13">
        <f t="shared" si="1"/>
        <v>3.0000749737591845</v>
      </c>
      <c r="F8" s="14"/>
    </row>
    <row r="9" spans="1:6" ht="21.75" customHeight="1" x14ac:dyDescent="0.25">
      <c r="A9" s="17" t="s">
        <v>6</v>
      </c>
      <c r="B9" s="12">
        <f>IF(B5="","---",(MIN($B5:$E5)/B5)*$B16)</f>
        <v>4.7468354430379742</v>
      </c>
      <c r="C9" s="12">
        <f t="shared" ref="C9:E9" si="2">IF(C5="","---",(MIN($B5:$E5)/C5)*$B16)</f>
        <v>3.5294117647058827</v>
      </c>
      <c r="D9" s="12">
        <f t="shared" si="2"/>
        <v>3</v>
      </c>
      <c r="E9" s="13">
        <f t="shared" si="2"/>
        <v>5</v>
      </c>
      <c r="F9" s="14"/>
    </row>
    <row r="10" spans="1:6" ht="21.75" customHeight="1" thickBot="1" x14ac:dyDescent="0.3">
      <c r="A10" s="24" t="s">
        <v>2</v>
      </c>
      <c r="B10" s="25">
        <f>SUM(B7:B9)</f>
        <v>99.74683544303798</v>
      </c>
      <c r="C10" s="26">
        <f t="shared" ref="C10:E10" si="3">SUM(C7:C9)</f>
        <v>47.732521553060998</v>
      </c>
      <c r="D10" s="26">
        <f t="shared" si="3"/>
        <v>84.295466597985524</v>
      </c>
      <c r="E10" s="27">
        <f t="shared" si="3"/>
        <v>70.025108440961318</v>
      </c>
      <c r="F10" s="14"/>
    </row>
    <row r="11" spans="1:6" ht="21.75" customHeight="1" thickTop="1" x14ac:dyDescent="0.25">
      <c r="A11" s="14"/>
      <c r="B11" s="14"/>
      <c r="C11" s="14"/>
      <c r="D11" s="14"/>
      <c r="E11" s="14"/>
      <c r="F11" s="14"/>
    </row>
    <row r="12" spans="1:6" ht="21.75" customHeight="1" thickBot="1" x14ac:dyDescent="0.3">
      <c r="A12" s="14"/>
      <c r="B12" s="6"/>
      <c r="C12" s="6"/>
      <c r="D12" s="6"/>
      <c r="E12" s="14"/>
      <c r="F12" s="14"/>
    </row>
    <row r="13" spans="1:6" ht="21.75" customHeight="1" thickTop="1" x14ac:dyDescent="0.25">
      <c r="A13" s="15"/>
      <c r="B13" s="16" t="s">
        <v>0</v>
      </c>
      <c r="C13" s="53"/>
      <c r="D13" s="53"/>
      <c r="E13" s="14"/>
      <c r="F13" s="14"/>
    </row>
    <row r="14" spans="1:6" ht="21.75" customHeight="1" x14ac:dyDescent="0.25">
      <c r="A14" s="17" t="s">
        <v>3</v>
      </c>
      <c r="B14" s="18">
        <v>80</v>
      </c>
      <c r="C14" s="54"/>
      <c r="D14" s="54"/>
      <c r="E14" s="14"/>
      <c r="F14" s="14"/>
    </row>
    <row r="15" spans="1:6" ht="21.75" customHeight="1" x14ac:dyDescent="0.25">
      <c r="A15" s="17" t="s">
        <v>5</v>
      </c>
      <c r="B15" s="18">
        <v>15</v>
      </c>
      <c r="C15" s="54"/>
      <c r="D15" s="54"/>
      <c r="E15" s="14"/>
      <c r="F15" s="14"/>
    </row>
    <row r="16" spans="1:6" ht="21.75" customHeight="1" thickBot="1" x14ac:dyDescent="0.3">
      <c r="A16" s="19" t="s">
        <v>6</v>
      </c>
      <c r="B16" s="20">
        <v>5</v>
      </c>
      <c r="C16" s="54"/>
      <c r="D16" s="54"/>
      <c r="E16" s="14"/>
      <c r="F16" s="14"/>
    </row>
    <row r="17" spans="1:6" ht="21.75" customHeight="1" thickTop="1" x14ac:dyDescent="0.25">
      <c r="A17" s="41"/>
      <c r="B17" s="34"/>
      <c r="C17" s="34"/>
      <c r="D17" s="34"/>
      <c r="E17" s="41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4"/>
      <c r="B19" s="14"/>
      <c r="C19" s="14"/>
      <c r="D19" s="14"/>
      <c r="E19" s="14"/>
      <c r="F19" s="14"/>
    </row>
  </sheetData>
  <mergeCells count="2">
    <mergeCell ref="A1:E1"/>
    <mergeCell ref="A6:E6"/>
  </mergeCells>
  <pageMargins left="0.7" right="0.7" top="0.75" bottom="0.75" header="0.3" footer="0.3"/>
  <pageSetup paperSize="9" scale="89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E15" sqref="E15:E16"/>
    </sheetView>
  </sheetViews>
  <sheetFormatPr defaultRowHeight="15" x14ac:dyDescent="0.25"/>
  <cols>
    <col min="1" max="1" width="73.7109375" customWidth="1"/>
    <col min="2" max="8" width="18.7109375" customWidth="1"/>
  </cols>
  <sheetData>
    <row r="1" spans="1:10" ht="21.75" customHeight="1" thickTop="1" thickBot="1" x14ac:dyDescent="0.3">
      <c r="A1" s="66" t="s">
        <v>11</v>
      </c>
      <c r="B1" s="67"/>
      <c r="C1" s="67"/>
      <c r="D1" s="67"/>
      <c r="E1" s="67"/>
      <c r="F1" s="67"/>
      <c r="G1" s="67"/>
      <c r="H1" s="68"/>
      <c r="I1" s="14"/>
      <c r="J1" s="14"/>
    </row>
    <row r="2" spans="1:10" ht="21.75" customHeight="1" thickTop="1" x14ac:dyDescent="0.25">
      <c r="A2" s="28" t="s">
        <v>1</v>
      </c>
      <c r="B2" s="36" t="s">
        <v>55</v>
      </c>
      <c r="C2" s="37" t="s">
        <v>14</v>
      </c>
      <c r="D2" s="36" t="s">
        <v>15</v>
      </c>
      <c r="E2" s="36" t="s">
        <v>20</v>
      </c>
      <c r="F2" s="36" t="s">
        <v>57</v>
      </c>
      <c r="G2" s="36" t="s">
        <v>18</v>
      </c>
      <c r="H2" s="42" t="s">
        <v>19</v>
      </c>
      <c r="I2" s="14"/>
      <c r="J2" s="14"/>
    </row>
    <row r="3" spans="1:10" ht="21.75" customHeight="1" x14ac:dyDescent="0.25">
      <c r="A3" s="17" t="s">
        <v>3</v>
      </c>
      <c r="B3" s="7">
        <v>35436.959999999999</v>
      </c>
      <c r="C3" s="7">
        <v>27338.52</v>
      </c>
      <c r="D3" s="7">
        <v>38110.32</v>
      </c>
      <c r="E3" s="7">
        <v>40176.720000000001</v>
      </c>
      <c r="F3" s="7">
        <v>47232</v>
      </c>
      <c r="G3" s="7">
        <v>29227.919999999998</v>
      </c>
      <c r="H3" s="9">
        <v>53136</v>
      </c>
      <c r="I3" s="14"/>
      <c r="J3" s="14"/>
    </row>
    <row r="4" spans="1:10" ht="21.75" customHeight="1" x14ac:dyDescent="0.25">
      <c r="A4" s="17" t="s">
        <v>6</v>
      </c>
      <c r="B4" s="7">
        <v>20.5</v>
      </c>
      <c r="C4" s="7">
        <v>12.64</v>
      </c>
      <c r="D4" s="7">
        <v>20</v>
      </c>
      <c r="E4" s="7">
        <v>17</v>
      </c>
      <c r="F4" s="7">
        <v>35</v>
      </c>
      <c r="G4" s="7">
        <v>17</v>
      </c>
      <c r="H4" s="9">
        <v>12</v>
      </c>
      <c r="I4" s="14"/>
      <c r="J4" s="14"/>
    </row>
    <row r="5" spans="1:10" ht="21.75" customHeight="1" x14ac:dyDescent="0.25">
      <c r="A5" s="72"/>
      <c r="B5" s="73"/>
      <c r="C5" s="73"/>
      <c r="D5" s="73"/>
      <c r="E5" s="73"/>
      <c r="F5" s="73"/>
      <c r="G5" s="73"/>
      <c r="H5" s="74"/>
      <c r="I5" s="14"/>
      <c r="J5" s="14"/>
    </row>
    <row r="6" spans="1:10" ht="21.75" customHeight="1" x14ac:dyDescent="0.25">
      <c r="A6" s="17" t="s">
        <v>3</v>
      </c>
      <c r="B6" s="12">
        <f>IF(B3="","---",(MIN($B3:$H3)/B3)*$B12)</f>
        <v>73.289565470627281</v>
      </c>
      <c r="C6" s="12">
        <f t="shared" ref="C6:G6" si="0">IF(C3="","---",(MIN($B3:$H3)/C3)*$B12)</f>
        <v>95</v>
      </c>
      <c r="D6" s="12">
        <f t="shared" si="0"/>
        <v>68.148454276951753</v>
      </c>
      <c r="E6" s="12">
        <f t="shared" si="0"/>
        <v>64.643390500767609</v>
      </c>
      <c r="F6" s="12">
        <f t="shared" si="0"/>
        <v>54.987284044715452</v>
      </c>
      <c r="G6" s="12">
        <f t="shared" si="0"/>
        <v>88.858851399620647</v>
      </c>
      <c r="H6" s="13">
        <f>IF(H3="","---",(MIN($B3:$H3)/H3)*B12)</f>
        <v>48.877585817524839</v>
      </c>
      <c r="I6" s="14"/>
      <c r="J6" s="14"/>
    </row>
    <row r="7" spans="1:10" ht="21.75" customHeight="1" x14ac:dyDescent="0.25">
      <c r="A7" s="17" t="s">
        <v>6</v>
      </c>
      <c r="B7" s="12">
        <f>IF(B4="","---",(MIN($B4:$H4)/B4)*$B13)</f>
        <v>2.9268292682926829</v>
      </c>
      <c r="C7" s="12">
        <f t="shared" ref="C7:H7" si="1">IF(C4="","---",(MIN($B4:$H4)/C4)*$B13)</f>
        <v>4.7468354430379742</v>
      </c>
      <c r="D7" s="12">
        <f t="shared" si="1"/>
        <v>3</v>
      </c>
      <c r="E7" s="12">
        <f t="shared" si="1"/>
        <v>3.5294117647058827</v>
      </c>
      <c r="F7" s="12">
        <f t="shared" si="1"/>
        <v>1.7142857142857144</v>
      </c>
      <c r="G7" s="12">
        <f t="shared" si="1"/>
        <v>3.5294117647058827</v>
      </c>
      <c r="H7" s="13">
        <f t="shared" si="1"/>
        <v>5</v>
      </c>
      <c r="I7" s="14"/>
      <c r="J7" s="14"/>
    </row>
    <row r="8" spans="1:10" ht="21.75" customHeight="1" thickBot="1" x14ac:dyDescent="0.3">
      <c r="A8" s="24" t="s">
        <v>2</v>
      </c>
      <c r="B8" s="26">
        <f>SUM(B6:B7)</f>
        <v>76.216394738919959</v>
      </c>
      <c r="C8" s="25">
        <f t="shared" ref="C8:H8" si="2">SUM(C6:C7)</f>
        <v>99.74683544303798</v>
      </c>
      <c r="D8" s="26">
        <f t="shared" si="2"/>
        <v>71.148454276951753</v>
      </c>
      <c r="E8" s="26">
        <f t="shared" si="2"/>
        <v>68.172802265473493</v>
      </c>
      <c r="F8" s="26">
        <f t="shared" si="2"/>
        <v>56.701569759001167</v>
      </c>
      <c r="G8" s="26">
        <f t="shared" si="2"/>
        <v>92.388263164326531</v>
      </c>
      <c r="H8" s="27">
        <f t="shared" si="2"/>
        <v>53.877585817524839</v>
      </c>
      <c r="I8" s="14"/>
      <c r="J8" s="14"/>
    </row>
    <row r="9" spans="1:10" ht="21.75" customHeight="1" thickTop="1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21.75" customHeight="1" thickBot="1" x14ac:dyDescent="0.3">
      <c r="A10" s="14"/>
      <c r="B10" s="6"/>
      <c r="C10" s="14"/>
      <c r="D10" s="14"/>
      <c r="E10" s="14"/>
      <c r="F10" s="14"/>
      <c r="G10" s="14"/>
      <c r="H10" s="14"/>
      <c r="I10" s="14"/>
      <c r="J10" s="14"/>
    </row>
    <row r="11" spans="1:10" ht="21.75" customHeight="1" thickTop="1" x14ac:dyDescent="0.25">
      <c r="A11" s="15"/>
      <c r="B11" s="16" t="s">
        <v>0</v>
      </c>
      <c r="C11" s="14"/>
      <c r="D11" s="14"/>
      <c r="E11" s="14"/>
      <c r="F11" s="14"/>
      <c r="G11" s="14"/>
      <c r="H11" s="14"/>
      <c r="I11" s="14"/>
      <c r="J11" s="14"/>
    </row>
    <row r="12" spans="1:10" ht="21.75" customHeight="1" x14ac:dyDescent="0.25">
      <c r="A12" s="17" t="s">
        <v>3</v>
      </c>
      <c r="B12" s="18">
        <v>95</v>
      </c>
      <c r="C12" s="14"/>
      <c r="D12" s="14"/>
      <c r="E12" s="14"/>
      <c r="F12" s="14"/>
      <c r="G12" s="14"/>
      <c r="H12" s="14"/>
      <c r="I12" s="14"/>
      <c r="J12" s="14"/>
    </row>
    <row r="13" spans="1:10" ht="21.75" customHeight="1" thickBot="1" x14ac:dyDescent="0.3">
      <c r="A13" s="19" t="s">
        <v>6</v>
      </c>
      <c r="B13" s="20">
        <v>5</v>
      </c>
      <c r="C13" s="14"/>
      <c r="D13" s="14"/>
      <c r="E13" s="14"/>
      <c r="F13" s="14"/>
      <c r="G13" s="14"/>
      <c r="H13" s="14"/>
      <c r="I13" s="14"/>
      <c r="J13" s="14"/>
    </row>
    <row r="14" spans="1:10" ht="21.75" customHeight="1" thickTop="1" x14ac:dyDescent="0.25">
      <c r="A14" s="41"/>
      <c r="B14" s="34"/>
      <c r="C14" s="41"/>
      <c r="D14" s="14"/>
      <c r="E14" s="14"/>
      <c r="F14" s="14"/>
      <c r="G14" s="14"/>
      <c r="H14" s="14"/>
      <c r="I14" s="14"/>
      <c r="J14" s="14"/>
    </row>
    <row r="15" spans="1:10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</sheetData>
  <mergeCells count="2">
    <mergeCell ref="A1:H1"/>
    <mergeCell ref="A5:H5"/>
  </mergeCells>
  <pageMargins left="0.7" right="0.7" top="0.75" bottom="0.75" header="0.3" footer="0.3"/>
  <pageSetup paperSize="9" scale="64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zoomScaleNormal="100" workbookViewId="0">
      <selection activeCell="D16" sqref="D16"/>
    </sheetView>
  </sheetViews>
  <sheetFormatPr defaultRowHeight="15" x14ac:dyDescent="0.25"/>
  <cols>
    <col min="1" max="1" width="73.7109375" customWidth="1"/>
    <col min="2" max="5" width="18.7109375" customWidth="1"/>
  </cols>
  <sheetData>
    <row r="1" spans="1:6" ht="21.75" customHeight="1" thickTop="1" thickBot="1" x14ac:dyDescent="0.3">
      <c r="A1" s="66" t="s">
        <v>10</v>
      </c>
      <c r="B1" s="67"/>
      <c r="C1" s="67"/>
      <c r="D1" s="67"/>
      <c r="E1" s="68"/>
      <c r="F1" s="14"/>
    </row>
    <row r="2" spans="1:6" ht="21.75" customHeight="1" thickTop="1" x14ac:dyDescent="0.25">
      <c r="A2" s="28" t="s">
        <v>1</v>
      </c>
      <c r="B2" s="30" t="s">
        <v>14</v>
      </c>
      <c r="C2" s="30" t="s">
        <v>57</v>
      </c>
      <c r="D2" s="29" t="s">
        <v>18</v>
      </c>
      <c r="E2" s="32" t="s">
        <v>19</v>
      </c>
      <c r="F2" s="14"/>
    </row>
    <row r="3" spans="1:6" ht="21.75" customHeight="1" x14ac:dyDescent="0.25">
      <c r="A3" s="17" t="s">
        <v>3</v>
      </c>
      <c r="B3" s="7">
        <v>30804.959999999999</v>
      </c>
      <c r="C3" s="7">
        <v>47970</v>
      </c>
      <c r="D3" s="7">
        <v>28678.68</v>
      </c>
      <c r="E3" s="9">
        <v>53136</v>
      </c>
      <c r="F3" s="14"/>
    </row>
    <row r="4" spans="1:6" ht="21.75" customHeight="1" x14ac:dyDescent="0.25">
      <c r="A4" s="17" t="s">
        <v>6</v>
      </c>
      <c r="B4" s="7">
        <v>12.64</v>
      </c>
      <c r="C4" s="7">
        <v>35</v>
      </c>
      <c r="D4" s="7">
        <v>17</v>
      </c>
      <c r="E4" s="9">
        <v>12</v>
      </c>
      <c r="F4" s="14"/>
    </row>
    <row r="5" spans="1:6" ht="21.75" customHeight="1" x14ac:dyDescent="0.25">
      <c r="A5" s="72"/>
      <c r="B5" s="73"/>
      <c r="C5" s="73"/>
      <c r="D5" s="73"/>
      <c r="E5" s="74"/>
      <c r="F5" s="14"/>
    </row>
    <row r="6" spans="1:6" ht="21.75" customHeight="1" x14ac:dyDescent="0.25">
      <c r="A6" s="17" t="s">
        <v>3</v>
      </c>
      <c r="B6" s="12">
        <f>IF(B3="","---",(MIN($B3:$E3)/B3)*$B12)</f>
        <v>88.442724807952999</v>
      </c>
      <c r="C6" s="12">
        <f t="shared" ref="C6:E6" si="0">IF(C3="","---",(MIN($B3:$E3)/C3)*$B12)</f>
        <v>56.795384615384613</v>
      </c>
      <c r="D6" s="12">
        <f t="shared" si="0"/>
        <v>95</v>
      </c>
      <c r="E6" s="13">
        <f t="shared" si="0"/>
        <v>51.273611111111109</v>
      </c>
      <c r="F6" s="14"/>
    </row>
    <row r="7" spans="1:6" ht="21.75" customHeight="1" x14ac:dyDescent="0.25">
      <c r="A7" s="17" t="s">
        <v>6</v>
      </c>
      <c r="B7" s="12">
        <f>IF(B4="","---",(MIN($B4:$E4)/B4)*$B13)</f>
        <v>4.7468354430379742</v>
      </c>
      <c r="C7" s="12">
        <f t="shared" ref="C7:E7" si="1">IF(C4="","---",(MIN($B4:$E4)/C4)*$B13)</f>
        <v>1.7142857142857144</v>
      </c>
      <c r="D7" s="12">
        <f t="shared" si="1"/>
        <v>3.5294117647058827</v>
      </c>
      <c r="E7" s="13">
        <f t="shared" si="1"/>
        <v>5</v>
      </c>
      <c r="F7" s="14"/>
    </row>
    <row r="8" spans="1:6" ht="21.75" customHeight="1" thickBot="1" x14ac:dyDescent="0.3">
      <c r="A8" s="24" t="s">
        <v>2</v>
      </c>
      <c r="B8" s="26">
        <f>SUM(B6:B7)</f>
        <v>93.189560250990979</v>
      </c>
      <c r="C8" s="26">
        <f t="shared" ref="C8:E8" si="2">SUM(C6:C7)</f>
        <v>58.509670329670328</v>
      </c>
      <c r="D8" s="25">
        <f t="shared" si="2"/>
        <v>98.529411764705884</v>
      </c>
      <c r="E8" s="27">
        <f t="shared" si="2"/>
        <v>56.273611111111109</v>
      </c>
      <c r="F8" s="14"/>
    </row>
    <row r="9" spans="1:6" ht="21.75" customHeight="1" thickTop="1" x14ac:dyDescent="0.25">
      <c r="A9" s="14"/>
      <c r="B9" s="14"/>
      <c r="C9" s="14"/>
      <c r="D9" s="14"/>
      <c r="E9" s="14"/>
      <c r="F9" s="14"/>
    </row>
    <row r="10" spans="1:6" ht="21.75" customHeight="1" thickBot="1" x14ac:dyDescent="0.3">
      <c r="A10" s="14"/>
      <c r="B10" s="6"/>
      <c r="C10" s="6"/>
      <c r="D10" s="6"/>
      <c r="E10" s="6"/>
      <c r="F10" s="14"/>
    </row>
    <row r="11" spans="1:6" ht="21.75" customHeight="1" thickTop="1" x14ac:dyDescent="0.25">
      <c r="A11" s="15"/>
      <c r="B11" s="16" t="s">
        <v>0</v>
      </c>
      <c r="C11" s="53"/>
      <c r="D11" s="53"/>
      <c r="E11" s="53"/>
      <c r="F11" s="14"/>
    </row>
    <row r="12" spans="1:6" ht="21.75" customHeight="1" x14ac:dyDescent="0.25">
      <c r="A12" s="17" t="s">
        <v>3</v>
      </c>
      <c r="B12" s="18">
        <v>95</v>
      </c>
      <c r="C12" s="54"/>
      <c r="D12" s="54"/>
      <c r="E12" s="54"/>
      <c r="F12" s="14"/>
    </row>
    <row r="13" spans="1:6" ht="21.75" customHeight="1" thickBot="1" x14ac:dyDescent="0.3">
      <c r="A13" s="19" t="s">
        <v>6</v>
      </c>
      <c r="B13" s="20">
        <v>5</v>
      </c>
      <c r="C13" s="54"/>
      <c r="D13" s="54"/>
      <c r="E13" s="54"/>
      <c r="F13" s="14"/>
    </row>
    <row r="14" spans="1:6" ht="21.75" customHeight="1" thickTop="1" x14ac:dyDescent="0.25">
      <c r="A14" s="41"/>
      <c r="B14" s="34"/>
      <c r="C14" s="34"/>
      <c r="D14" s="34"/>
      <c r="E14" s="34"/>
      <c r="F14" s="14"/>
    </row>
    <row r="15" spans="1:6" ht="21.75" customHeight="1" x14ac:dyDescent="0.25">
      <c r="A15" s="14"/>
      <c r="B15" s="14"/>
      <c r="C15" s="14"/>
      <c r="D15" s="14"/>
      <c r="E15" s="14"/>
      <c r="F15" s="14"/>
    </row>
    <row r="16" spans="1:6" x14ac:dyDescent="0.25">
      <c r="A16" s="14"/>
      <c r="B16" s="14"/>
      <c r="C16" s="14"/>
      <c r="D16" s="14"/>
      <c r="E16" s="14"/>
      <c r="F16" s="14"/>
    </row>
    <row r="17" spans="1:6" x14ac:dyDescent="0.25">
      <c r="A17" s="14"/>
      <c r="B17" s="14"/>
      <c r="C17" s="14"/>
      <c r="D17" s="14"/>
      <c r="E17" s="14"/>
      <c r="F17" s="14"/>
    </row>
    <row r="18" spans="1:6" x14ac:dyDescent="0.25">
      <c r="A18" s="14"/>
      <c r="B18" s="14"/>
      <c r="C18" s="14"/>
      <c r="D18" s="14"/>
      <c r="E18" s="14"/>
      <c r="F18" s="14"/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14"/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</sheetData>
  <mergeCells count="2">
    <mergeCell ref="A1:E1"/>
    <mergeCell ref="A5:E5"/>
  </mergeCells>
  <pageMargins left="0.7" right="0.7" top="0.75" bottom="0.75" header="0.3" footer="0.3"/>
  <pageSetup paperSize="9" scale="88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>
      <selection activeCell="F25" sqref="F25"/>
    </sheetView>
  </sheetViews>
  <sheetFormatPr defaultRowHeight="15" x14ac:dyDescent="0.25"/>
  <cols>
    <col min="1" max="1" width="73.7109375" customWidth="1"/>
    <col min="2" max="5" width="18.7109375" customWidth="1"/>
  </cols>
  <sheetData>
    <row r="1" spans="1:7" ht="21.75" customHeight="1" thickTop="1" thickBot="1" x14ac:dyDescent="0.3">
      <c r="A1" s="78" t="s">
        <v>9</v>
      </c>
      <c r="B1" s="79"/>
      <c r="C1" s="79"/>
      <c r="D1" s="79"/>
      <c r="E1" s="80"/>
      <c r="F1" s="14"/>
      <c r="G1" s="14"/>
    </row>
    <row r="2" spans="1:7" ht="21.75" customHeight="1" thickTop="1" x14ac:dyDescent="0.25">
      <c r="A2" s="28" t="s">
        <v>1</v>
      </c>
      <c r="B2" s="30" t="s">
        <v>14</v>
      </c>
      <c r="C2" s="30" t="s">
        <v>20</v>
      </c>
      <c r="D2" s="29" t="s">
        <v>18</v>
      </c>
      <c r="E2" s="32" t="s">
        <v>19</v>
      </c>
      <c r="F2" s="14"/>
      <c r="G2" s="14"/>
    </row>
    <row r="3" spans="1:7" ht="21.75" customHeight="1" x14ac:dyDescent="0.25">
      <c r="A3" s="17" t="s">
        <v>3</v>
      </c>
      <c r="B3" s="7">
        <v>36070.800000000003</v>
      </c>
      <c r="C3" s="7">
        <v>36560.519999999997</v>
      </c>
      <c r="D3" s="7">
        <v>33753.72</v>
      </c>
      <c r="E3" s="9">
        <v>53136</v>
      </c>
      <c r="F3" s="14"/>
      <c r="G3" s="14"/>
    </row>
    <row r="4" spans="1:7" ht="21.75" customHeight="1" x14ac:dyDescent="0.25">
      <c r="A4" s="17" t="s">
        <v>6</v>
      </c>
      <c r="B4" s="7">
        <v>12.64</v>
      </c>
      <c r="C4" s="7">
        <v>17</v>
      </c>
      <c r="D4" s="7">
        <v>17</v>
      </c>
      <c r="E4" s="9">
        <v>12</v>
      </c>
      <c r="F4" s="14"/>
      <c r="G4" s="14"/>
    </row>
    <row r="5" spans="1:7" ht="21.75" customHeight="1" x14ac:dyDescent="0.25">
      <c r="A5" s="63"/>
      <c r="B5" s="64"/>
      <c r="C5" s="64"/>
      <c r="D5" s="64"/>
      <c r="E5" s="65"/>
      <c r="F5" s="14"/>
      <c r="G5" s="14"/>
    </row>
    <row r="6" spans="1:7" ht="21.75" customHeight="1" x14ac:dyDescent="0.25">
      <c r="A6" s="17" t="s">
        <v>3</v>
      </c>
      <c r="B6" s="12">
        <f>IF(B3="","---",(MIN($B3:$E3)/B3)*B12)</f>
        <v>88.897484946272328</v>
      </c>
      <c r="C6" s="12">
        <f>IF(C3="","---",(MIN($B3:$E3)/C3)*B12)</f>
        <v>87.706722989716781</v>
      </c>
      <c r="D6" s="12">
        <f>IF(D3="","---",(MIN($B3:$E3)/D3)*B12)</f>
        <v>95</v>
      </c>
      <c r="E6" s="13">
        <f>IF(E3="","---",(MIN($B3:$E3)/E3)*B12)</f>
        <v>60.347098012646789</v>
      </c>
      <c r="F6" s="14"/>
      <c r="G6" s="14"/>
    </row>
    <row r="7" spans="1:7" ht="21.75" customHeight="1" x14ac:dyDescent="0.25">
      <c r="A7" s="17" t="s">
        <v>6</v>
      </c>
      <c r="B7" s="12">
        <f>IF(B4="","---",(MIN($B4:$E4)/B4)*B13)</f>
        <v>4.7468354430379742</v>
      </c>
      <c r="C7" s="12">
        <f>IF(C4="","---",(MIN($B4:$E4)/C4)*B13)</f>
        <v>3.5294117647058827</v>
      </c>
      <c r="D7" s="12">
        <f>IF(D4="","---",(MIN($B4:$E4)/D4)*B13)</f>
        <v>3.5294117647058827</v>
      </c>
      <c r="E7" s="13">
        <f>IF(E4="","---",(MIN($B4:$E4)/E4)*B13)</f>
        <v>5</v>
      </c>
      <c r="F7" s="14"/>
      <c r="G7" s="14"/>
    </row>
    <row r="8" spans="1:7" ht="21.75" customHeight="1" thickBot="1" x14ac:dyDescent="0.3">
      <c r="A8" s="24" t="s">
        <v>2</v>
      </c>
      <c r="B8" s="26">
        <f t="shared" ref="B8:E8" si="0">SUM(B6:B7)</f>
        <v>93.644320389310309</v>
      </c>
      <c r="C8" s="26">
        <f t="shared" si="0"/>
        <v>91.236134754422665</v>
      </c>
      <c r="D8" s="25">
        <f t="shared" si="0"/>
        <v>98.529411764705884</v>
      </c>
      <c r="E8" s="27">
        <f t="shared" si="0"/>
        <v>65.347098012646796</v>
      </c>
      <c r="F8" s="14"/>
      <c r="G8" s="14"/>
    </row>
    <row r="9" spans="1:7" ht="21.75" customHeight="1" thickTop="1" x14ac:dyDescent="0.25">
      <c r="A9" s="14"/>
      <c r="B9" s="14"/>
      <c r="C9" s="14"/>
      <c r="D9" s="14"/>
      <c r="E9" s="14"/>
      <c r="F9" s="14"/>
      <c r="G9" s="14"/>
    </row>
    <row r="10" spans="1:7" ht="21.75" customHeight="1" thickBot="1" x14ac:dyDescent="0.3">
      <c r="A10" s="14"/>
      <c r="B10" s="6"/>
      <c r="C10" s="14"/>
      <c r="D10" s="14"/>
      <c r="E10" s="14"/>
      <c r="F10" s="14"/>
      <c r="G10" s="14"/>
    </row>
    <row r="11" spans="1:7" ht="21.75" customHeight="1" thickTop="1" x14ac:dyDescent="0.25">
      <c r="A11" s="15"/>
      <c r="B11" s="16" t="s">
        <v>0</v>
      </c>
      <c r="C11" s="14"/>
      <c r="D11" s="14"/>
      <c r="E11" s="14"/>
      <c r="F11" s="14"/>
      <c r="G11" s="14"/>
    </row>
    <row r="12" spans="1:7" ht="21.75" customHeight="1" x14ac:dyDescent="0.25">
      <c r="A12" s="17" t="s">
        <v>3</v>
      </c>
      <c r="B12" s="18">
        <v>95</v>
      </c>
      <c r="C12" s="14"/>
      <c r="D12" s="14"/>
      <c r="E12" s="14"/>
      <c r="F12" s="14"/>
      <c r="G12" s="14"/>
    </row>
    <row r="13" spans="1:7" ht="21.75" customHeight="1" thickBot="1" x14ac:dyDescent="0.3">
      <c r="A13" s="19" t="s">
        <v>6</v>
      </c>
      <c r="B13" s="20">
        <v>5</v>
      </c>
      <c r="C13" s="14"/>
      <c r="D13" s="14"/>
      <c r="E13" s="14"/>
      <c r="F13" s="14"/>
      <c r="G13" s="14"/>
    </row>
    <row r="14" spans="1:7" ht="21.75" customHeight="1" thickTop="1" x14ac:dyDescent="0.25">
      <c r="A14" s="41"/>
      <c r="B14" s="34"/>
      <c r="C14" s="41"/>
      <c r="D14" s="41"/>
      <c r="E14" s="14"/>
      <c r="F14" s="14"/>
      <c r="G14" s="14"/>
    </row>
    <row r="15" spans="1:7" ht="21.75" customHeight="1" x14ac:dyDescent="0.25">
      <c r="A15" s="14"/>
      <c r="B15" s="14"/>
      <c r="C15" s="14"/>
      <c r="D15" s="14"/>
      <c r="E15" s="14"/>
      <c r="F15" s="14"/>
      <c r="G15" s="14"/>
    </row>
    <row r="16" spans="1:7" x14ac:dyDescent="0.25">
      <c r="A16" s="14"/>
      <c r="B16" s="14"/>
      <c r="C16" s="14"/>
      <c r="D16" s="14"/>
      <c r="E16" s="14"/>
      <c r="F16" s="14"/>
      <c r="G16" s="14"/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4"/>
      <c r="B18" s="14"/>
      <c r="C18" s="14"/>
      <c r="D18" s="14"/>
      <c r="E18" s="14"/>
      <c r="F18" s="14"/>
      <c r="G18" s="14"/>
    </row>
  </sheetData>
  <mergeCells count="2">
    <mergeCell ref="A1:E1"/>
    <mergeCell ref="A5:E5"/>
  </mergeCells>
  <pageMargins left="0.7" right="0.7" top="0.75" bottom="0.75" header="0.3" footer="0.3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zoomScalePageLayoutView="110" workbookViewId="0">
      <selection activeCell="D14" sqref="D14"/>
    </sheetView>
  </sheetViews>
  <sheetFormatPr defaultRowHeight="15" x14ac:dyDescent="0.25"/>
  <cols>
    <col min="1" max="1" width="71.85546875" bestFit="1" customWidth="1"/>
    <col min="2" max="9" width="18.7109375" customWidth="1"/>
  </cols>
  <sheetData>
    <row r="1" spans="1:10" ht="32.25" customHeight="1" thickTop="1" thickBot="1" x14ac:dyDescent="0.3">
      <c r="A1" s="69" t="s">
        <v>27</v>
      </c>
      <c r="B1" s="70"/>
      <c r="C1" s="70"/>
      <c r="D1" s="70"/>
      <c r="E1" s="70"/>
      <c r="F1" s="70"/>
      <c r="G1" s="70"/>
      <c r="H1" s="70"/>
      <c r="I1" s="71"/>
      <c r="J1" s="14"/>
    </row>
    <row r="2" spans="1:10" ht="21.75" customHeight="1" thickTop="1" x14ac:dyDescent="0.25">
      <c r="A2" s="28" t="s">
        <v>1</v>
      </c>
      <c r="B2" s="29" t="s">
        <v>28</v>
      </c>
      <c r="C2" s="30" t="s">
        <v>14</v>
      </c>
      <c r="D2" s="30" t="s">
        <v>20</v>
      </c>
      <c r="E2" s="36" t="s">
        <v>17</v>
      </c>
      <c r="F2" s="30" t="s">
        <v>25</v>
      </c>
      <c r="G2" s="30" t="s">
        <v>19</v>
      </c>
      <c r="H2" s="30" t="s">
        <v>21</v>
      </c>
      <c r="I2" s="32" t="s">
        <v>26</v>
      </c>
      <c r="J2" s="14"/>
    </row>
    <row r="3" spans="1:10" ht="21.75" customHeight="1" x14ac:dyDescent="0.25">
      <c r="A3" s="17" t="s">
        <v>3</v>
      </c>
      <c r="B3" s="7">
        <f>116204.4+57963.6</f>
        <v>174168</v>
      </c>
      <c r="C3" s="7">
        <f>137306.88+91119.24</f>
        <v>228426.12</v>
      </c>
      <c r="D3" s="7">
        <f>103467.96+102107.16</f>
        <v>205575.12</v>
      </c>
      <c r="E3" s="7">
        <f>143990.64+120773.52</f>
        <v>264764.16000000003</v>
      </c>
      <c r="F3" s="7">
        <f>110399.4+110399.4</f>
        <v>220798.8</v>
      </c>
      <c r="G3" s="7">
        <f>171252+106290</f>
        <v>277542</v>
      </c>
      <c r="H3" s="7">
        <f>123726.96+115673.76</f>
        <v>239400.72</v>
      </c>
      <c r="I3" s="9">
        <f>157046.04+112361.52</f>
        <v>269407.56</v>
      </c>
      <c r="J3" s="14"/>
    </row>
    <row r="4" spans="1:10" ht="21.75" customHeight="1" x14ac:dyDescent="0.25">
      <c r="A4" s="17" t="s">
        <v>4</v>
      </c>
      <c r="B4" s="7">
        <f>441.72+260.28</f>
        <v>702</v>
      </c>
      <c r="C4" s="7">
        <f>150.18+88.5</f>
        <v>238.68</v>
      </c>
      <c r="D4" s="7">
        <f>3092.04+2602.8</f>
        <v>5694.84</v>
      </c>
      <c r="E4" s="7">
        <f>3092.04+1821.96</f>
        <v>4914</v>
      </c>
      <c r="F4" s="7">
        <f>706.75+416.45</f>
        <v>1123.2</v>
      </c>
      <c r="G4" s="7">
        <f>2473.56+1457.57</f>
        <v>3931.13</v>
      </c>
      <c r="H4" s="7">
        <f>1943.57+1145.23</f>
        <v>3088.8</v>
      </c>
      <c r="I4" s="9">
        <f>2915.35+1717.85</f>
        <v>4633.2</v>
      </c>
      <c r="J4" s="14"/>
    </row>
    <row r="5" spans="1:10" ht="21.75" customHeight="1" x14ac:dyDescent="0.25">
      <c r="A5" s="17" t="s">
        <v>5</v>
      </c>
      <c r="B5" s="7">
        <f>258.12+152.28</f>
        <v>410.4</v>
      </c>
      <c r="C5" s="7">
        <f>77.44+45.68</f>
        <v>123.12</v>
      </c>
      <c r="D5" s="7">
        <f>774.36+456.84</f>
        <v>1231.2</v>
      </c>
      <c r="E5" s="7">
        <f>567.86+335.02</f>
        <v>902.88</v>
      </c>
      <c r="F5" s="7">
        <f>77.44+45.68</f>
        <v>123.12</v>
      </c>
      <c r="G5" s="7">
        <f>387.18+228.42</f>
        <v>615.6</v>
      </c>
      <c r="H5" s="7">
        <f>258.12+152.28</f>
        <v>410.4</v>
      </c>
      <c r="I5" s="9">
        <f>206.5+121.82</f>
        <v>328.32</v>
      </c>
      <c r="J5" s="14"/>
    </row>
    <row r="6" spans="1:10" ht="21.75" customHeight="1" x14ac:dyDescent="0.25">
      <c r="A6" s="17" t="s">
        <v>6</v>
      </c>
      <c r="B6" s="7">
        <v>9</v>
      </c>
      <c r="C6" s="7">
        <v>12.64</v>
      </c>
      <c r="D6" s="7">
        <v>17</v>
      </c>
      <c r="E6" s="7">
        <v>22.34</v>
      </c>
      <c r="F6" s="7">
        <f>20</f>
        <v>20</v>
      </c>
      <c r="G6" s="7">
        <v>12</v>
      </c>
      <c r="H6" s="7">
        <v>20.399999999999999</v>
      </c>
      <c r="I6" s="9">
        <v>14.7</v>
      </c>
      <c r="J6" s="14"/>
    </row>
    <row r="7" spans="1:10" ht="21.75" customHeight="1" x14ac:dyDescent="0.25">
      <c r="A7" s="72"/>
      <c r="B7" s="73"/>
      <c r="C7" s="73"/>
      <c r="D7" s="73"/>
      <c r="E7" s="73"/>
      <c r="F7" s="73"/>
      <c r="G7" s="73"/>
      <c r="H7" s="73"/>
      <c r="I7" s="74"/>
      <c r="J7" s="14"/>
    </row>
    <row r="8" spans="1:10" ht="21.75" customHeight="1" x14ac:dyDescent="0.25">
      <c r="A8" s="17" t="s">
        <v>3</v>
      </c>
      <c r="B8" s="12">
        <f t="shared" ref="B8:C11" si="0">IF(B3="","---",(MIN($B3:$I3)/B3)*$B16)</f>
        <v>75</v>
      </c>
      <c r="C8" s="12">
        <f t="shared" si="0"/>
        <v>57.185229079756731</v>
      </c>
      <c r="D8" s="12">
        <f t="shared" ref="D8:I8" si="1">IF(D3="","---",(MIN($B3:$I3)/D3)*$B16)</f>
        <v>63.541735984393441</v>
      </c>
      <c r="E8" s="12">
        <f t="shared" si="1"/>
        <v>49.336738023756688</v>
      </c>
      <c r="F8" s="12">
        <f t="shared" si="1"/>
        <v>59.160647612215286</v>
      </c>
      <c r="G8" s="12">
        <f t="shared" si="1"/>
        <v>47.065309034308321</v>
      </c>
      <c r="H8" s="12">
        <f t="shared" si="1"/>
        <v>54.563745672945345</v>
      </c>
      <c r="I8" s="13">
        <f t="shared" si="1"/>
        <v>48.486389914225128</v>
      </c>
      <c r="J8" s="14"/>
    </row>
    <row r="9" spans="1:10" ht="21.75" customHeight="1" x14ac:dyDescent="0.25">
      <c r="A9" s="17" t="s">
        <v>4</v>
      </c>
      <c r="B9" s="12">
        <f t="shared" si="0"/>
        <v>1.7000000000000002</v>
      </c>
      <c r="C9" s="12">
        <f t="shared" si="0"/>
        <v>5</v>
      </c>
      <c r="D9" s="12">
        <f t="shared" ref="D9:I9" si="2">IF(D4="","---",(MIN($B4:$I4)/D4)*$B17)</f>
        <v>0.20955812630381188</v>
      </c>
      <c r="E9" s="12">
        <f t="shared" si="2"/>
        <v>0.24285714285714285</v>
      </c>
      <c r="F9" s="12">
        <f t="shared" si="2"/>
        <v>1.0625</v>
      </c>
      <c r="G9" s="12">
        <f t="shared" si="2"/>
        <v>0.30357683414183706</v>
      </c>
      <c r="H9" s="12">
        <f t="shared" si="2"/>
        <v>0.38636363636363635</v>
      </c>
      <c r="I9" s="13">
        <f t="shared" si="2"/>
        <v>0.25757575757575762</v>
      </c>
      <c r="J9" s="14"/>
    </row>
    <row r="10" spans="1:10" ht="21.75" customHeight="1" x14ac:dyDescent="0.25">
      <c r="A10" s="17" t="s">
        <v>5</v>
      </c>
      <c r="B10" s="12">
        <f t="shared" si="0"/>
        <v>4.5000000000000009</v>
      </c>
      <c r="C10" s="12">
        <f t="shared" si="0"/>
        <v>15</v>
      </c>
      <c r="D10" s="12">
        <f t="shared" ref="D10:I10" si="3">IF(D5="","---",(MIN($B5:$I5)/D5)*$B18)</f>
        <v>1.5</v>
      </c>
      <c r="E10" s="12">
        <f t="shared" si="3"/>
        <v>2.0454545454545459</v>
      </c>
      <c r="F10" s="12">
        <f t="shared" si="3"/>
        <v>15</v>
      </c>
      <c r="G10" s="12">
        <f t="shared" si="3"/>
        <v>3</v>
      </c>
      <c r="H10" s="12">
        <f t="shared" si="3"/>
        <v>4.5000000000000009</v>
      </c>
      <c r="I10" s="13">
        <f t="shared" si="3"/>
        <v>5.625</v>
      </c>
      <c r="J10" s="14"/>
    </row>
    <row r="11" spans="1:10" ht="21.75" customHeight="1" x14ac:dyDescent="0.25">
      <c r="A11" s="17" t="s">
        <v>6</v>
      </c>
      <c r="B11" s="12">
        <f t="shared" si="0"/>
        <v>5</v>
      </c>
      <c r="C11" s="12">
        <f t="shared" si="0"/>
        <v>3.5601265822784809</v>
      </c>
      <c r="D11" s="12">
        <f t="shared" ref="D11:I11" si="4">IF(D6="","---",(MIN($B6:$I6)/D6)*$B19)</f>
        <v>2.6470588235294117</v>
      </c>
      <c r="E11" s="12">
        <f t="shared" si="4"/>
        <v>2.0143240823634736</v>
      </c>
      <c r="F11" s="12">
        <f t="shared" si="4"/>
        <v>2.25</v>
      </c>
      <c r="G11" s="12">
        <f t="shared" si="4"/>
        <v>3.75</v>
      </c>
      <c r="H11" s="12">
        <f t="shared" si="4"/>
        <v>2.2058823529411766</v>
      </c>
      <c r="I11" s="13">
        <f t="shared" si="4"/>
        <v>3.0612244897959187</v>
      </c>
      <c r="J11" s="14"/>
    </row>
    <row r="12" spans="1:10" ht="21.75" customHeight="1" thickBot="1" x14ac:dyDescent="0.3">
      <c r="A12" s="24" t="s">
        <v>2</v>
      </c>
      <c r="B12" s="25">
        <f>SUM(B8:B11)</f>
        <v>86.2</v>
      </c>
      <c r="C12" s="26">
        <f>SUM(C8:C11)</f>
        <v>80.745355662035223</v>
      </c>
      <c r="D12" s="26">
        <f>SUM(D8:D11)</f>
        <v>67.898352934226651</v>
      </c>
      <c r="E12" s="26">
        <f>SUM(E8:E11)</f>
        <v>53.639373794431847</v>
      </c>
      <c r="F12" s="26">
        <f t="shared" ref="F12:I12" si="5">SUM(F8:F11)</f>
        <v>77.473147612215286</v>
      </c>
      <c r="G12" s="26">
        <f t="shared" si="5"/>
        <v>54.118885868450157</v>
      </c>
      <c r="H12" s="26">
        <f>SUM(H8:H11)</f>
        <v>61.655991662250152</v>
      </c>
      <c r="I12" s="27">
        <f t="shared" si="5"/>
        <v>57.430190161596805</v>
      </c>
      <c r="J12" s="14"/>
    </row>
    <row r="13" spans="1:10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</row>
    <row r="15" spans="1:10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</row>
    <row r="16" spans="1:10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</row>
    <row r="17" spans="1:10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</row>
    <row r="18" spans="1:10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</row>
    <row r="19" spans="1:10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</row>
    <row r="20" spans="1:10" ht="15.75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</row>
  </sheetData>
  <mergeCells count="2">
    <mergeCell ref="A1:I1"/>
    <mergeCell ref="A7:I7"/>
  </mergeCells>
  <pageMargins left="0.7" right="0.7" top="0.75" bottom="0.75" header="0.3" footer="0.3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Normal="100" workbookViewId="0">
      <selection activeCell="D18" sqref="D18"/>
    </sheetView>
  </sheetViews>
  <sheetFormatPr defaultRowHeight="15" x14ac:dyDescent="0.25"/>
  <cols>
    <col min="1" max="1" width="73.7109375" customWidth="1"/>
    <col min="2" max="9" width="18.7109375" customWidth="1"/>
  </cols>
  <sheetData>
    <row r="1" spans="1:10" ht="21.75" customHeight="1" thickTop="1" thickBot="1" x14ac:dyDescent="0.3">
      <c r="A1" s="78" t="s">
        <v>29</v>
      </c>
      <c r="B1" s="79"/>
      <c r="C1" s="79"/>
      <c r="D1" s="79"/>
      <c r="E1" s="79"/>
      <c r="F1" s="79"/>
      <c r="G1" s="79"/>
      <c r="H1" s="79"/>
      <c r="I1" s="80"/>
      <c r="J1" s="14"/>
    </row>
    <row r="2" spans="1:10" ht="21.75" customHeight="1" thickTop="1" x14ac:dyDescent="0.25">
      <c r="A2" s="28" t="s">
        <v>1</v>
      </c>
      <c r="B2" s="36" t="s">
        <v>28</v>
      </c>
      <c r="C2" s="37" t="s">
        <v>14</v>
      </c>
      <c r="D2" s="36" t="s">
        <v>20</v>
      </c>
      <c r="E2" s="36" t="s">
        <v>17</v>
      </c>
      <c r="F2" s="36" t="s">
        <v>25</v>
      </c>
      <c r="G2" s="36" t="s">
        <v>19</v>
      </c>
      <c r="H2" s="36" t="s">
        <v>21</v>
      </c>
      <c r="I2" s="42" t="s">
        <v>26</v>
      </c>
      <c r="J2" s="14"/>
    </row>
    <row r="3" spans="1:10" ht="21.75" customHeight="1" x14ac:dyDescent="0.25">
      <c r="A3" s="17" t="s">
        <v>3</v>
      </c>
      <c r="B3" s="7">
        <v>177350.39999999999</v>
      </c>
      <c r="C3" s="7">
        <v>140836.92000000001</v>
      </c>
      <c r="D3" s="7">
        <v>189092.88</v>
      </c>
      <c r="E3" s="7">
        <v>198606.96</v>
      </c>
      <c r="F3" s="7">
        <v>153012.84</v>
      </c>
      <c r="G3" s="7">
        <v>195660</v>
      </c>
      <c r="H3" s="7">
        <v>149406.48000000001</v>
      </c>
      <c r="I3" s="9">
        <v>179631.96</v>
      </c>
      <c r="J3" s="14"/>
    </row>
    <row r="4" spans="1:10" ht="21.75" customHeight="1" x14ac:dyDescent="0.25">
      <c r="A4" s="17" t="s">
        <v>4</v>
      </c>
      <c r="B4" s="7">
        <v>345.6</v>
      </c>
      <c r="C4" s="7">
        <v>146.88</v>
      </c>
      <c r="D4" s="7">
        <v>3024</v>
      </c>
      <c r="E4" s="7">
        <v>3024</v>
      </c>
      <c r="F4" s="7">
        <v>691.2</v>
      </c>
      <c r="G4" s="7">
        <v>2419.1999999999998</v>
      </c>
      <c r="H4" s="7">
        <v>1900.8</v>
      </c>
      <c r="I4" s="9">
        <v>2592</v>
      </c>
      <c r="J4" s="14"/>
    </row>
    <row r="5" spans="1:10" ht="21.75" customHeight="1" x14ac:dyDescent="0.25">
      <c r="A5" s="17" t="s">
        <v>5</v>
      </c>
      <c r="B5" s="7">
        <v>810</v>
      </c>
      <c r="C5" s="7">
        <v>486</v>
      </c>
      <c r="D5" s="7">
        <v>3240</v>
      </c>
      <c r="E5" s="7">
        <v>3564</v>
      </c>
      <c r="F5" s="7">
        <v>405</v>
      </c>
      <c r="G5" s="7">
        <v>2430</v>
      </c>
      <c r="H5" s="7">
        <v>1620</v>
      </c>
      <c r="I5" s="9">
        <v>1296</v>
      </c>
      <c r="J5" s="14"/>
    </row>
    <row r="6" spans="1:10" ht="21.75" customHeight="1" x14ac:dyDescent="0.25">
      <c r="A6" s="17" t="s">
        <v>6</v>
      </c>
      <c r="B6" s="7">
        <v>9</v>
      </c>
      <c r="C6" s="7">
        <v>12.64</v>
      </c>
      <c r="D6" s="7">
        <v>17</v>
      </c>
      <c r="E6" s="7">
        <v>22.34</v>
      </c>
      <c r="F6" s="7">
        <v>20</v>
      </c>
      <c r="G6" s="7">
        <v>12</v>
      </c>
      <c r="H6" s="7">
        <v>20.399999999999999</v>
      </c>
      <c r="I6" s="9">
        <v>14.7</v>
      </c>
      <c r="J6" s="14"/>
    </row>
    <row r="7" spans="1:10" ht="21.75" customHeight="1" x14ac:dyDescent="0.25">
      <c r="A7" s="72"/>
      <c r="B7" s="73"/>
      <c r="C7" s="73"/>
      <c r="D7" s="73"/>
      <c r="E7" s="73"/>
      <c r="F7" s="73"/>
      <c r="G7" s="73"/>
      <c r="H7" s="73"/>
      <c r="I7" s="74"/>
      <c r="J7" s="14"/>
    </row>
    <row r="8" spans="1:10" ht="21.75" customHeight="1" x14ac:dyDescent="0.25">
      <c r="A8" s="17" t="s">
        <v>3</v>
      </c>
      <c r="B8" s="12">
        <f t="shared" ref="B8:C11" si="0">IF(B3="","---",(MIN($B3:$I3)/B3)*$B16)</f>
        <v>59.558754871711599</v>
      </c>
      <c r="C8" s="12">
        <f t="shared" si="0"/>
        <v>75</v>
      </c>
      <c r="D8" s="12">
        <f t="shared" ref="D8:I8" si="1">IF(D3="","---",(MIN($B3:$I3)/D3)*$B16)</f>
        <v>55.8602153608322</v>
      </c>
      <c r="E8" s="12">
        <f t="shared" si="1"/>
        <v>53.184284176143684</v>
      </c>
      <c r="F8" s="12">
        <f t="shared" si="1"/>
        <v>69.031912615960863</v>
      </c>
      <c r="G8" s="12">
        <f t="shared" si="1"/>
        <v>53.98532658693653</v>
      </c>
      <c r="H8" s="12">
        <f t="shared" si="1"/>
        <v>70.698198632348479</v>
      </c>
      <c r="I8" s="13">
        <f t="shared" si="1"/>
        <v>58.802281064015567</v>
      </c>
      <c r="J8" s="14"/>
    </row>
    <row r="9" spans="1:10" ht="21.75" customHeight="1" x14ac:dyDescent="0.25">
      <c r="A9" s="17" t="s">
        <v>4</v>
      </c>
      <c r="B9" s="12">
        <f t="shared" si="0"/>
        <v>2.1249999999999996</v>
      </c>
      <c r="C9" s="12">
        <f t="shared" si="0"/>
        <v>5</v>
      </c>
      <c r="D9" s="12">
        <f t="shared" ref="D9:I9" si="2">IF(D4="","---",(MIN($B4:$I4)/D4)*$B17)</f>
        <v>0.24285714285714285</v>
      </c>
      <c r="E9" s="12">
        <f t="shared" si="2"/>
        <v>0.24285714285714285</v>
      </c>
      <c r="F9" s="12">
        <f t="shared" si="2"/>
        <v>1.0624999999999998</v>
      </c>
      <c r="G9" s="12">
        <f t="shared" si="2"/>
        <v>0.30357142857142855</v>
      </c>
      <c r="H9" s="12">
        <f t="shared" si="2"/>
        <v>0.38636363636363635</v>
      </c>
      <c r="I9" s="13">
        <f t="shared" si="2"/>
        <v>0.28333333333333333</v>
      </c>
      <c r="J9" s="14"/>
    </row>
    <row r="10" spans="1:10" ht="21.75" customHeight="1" x14ac:dyDescent="0.25">
      <c r="A10" s="17" t="s">
        <v>5</v>
      </c>
      <c r="B10" s="12">
        <f t="shared" si="0"/>
        <v>7.5</v>
      </c>
      <c r="C10" s="12">
        <f t="shared" si="0"/>
        <v>12.5</v>
      </c>
      <c r="D10" s="12">
        <f t="shared" ref="D10:I10" si="3">IF(D5="","---",(MIN($B5:$I5)/D5)*$B18)</f>
        <v>1.875</v>
      </c>
      <c r="E10" s="12">
        <f t="shared" si="3"/>
        <v>1.7045454545454546</v>
      </c>
      <c r="F10" s="12">
        <f t="shared" si="3"/>
        <v>15</v>
      </c>
      <c r="G10" s="12">
        <f t="shared" si="3"/>
        <v>2.5</v>
      </c>
      <c r="H10" s="12">
        <f t="shared" si="3"/>
        <v>3.75</v>
      </c>
      <c r="I10" s="13">
        <f t="shared" si="3"/>
        <v>4.6875</v>
      </c>
      <c r="J10" s="14"/>
    </row>
    <row r="11" spans="1:10" ht="21.75" customHeight="1" x14ac:dyDescent="0.25">
      <c r="A11" s="17" t="s">
        <v>6</v>
      </c>
      <c r="B11" s="12">
        <f t="shared" si="0"/>
        <v>5</v>
      </c>
      <c r="C11" s="12">
        <f t="shared" si="0"/>
        <v>3.5601265822784809</v>
      </c>
      <c r="D11" s="12">
        <f t="shared" ref="D11:I11" si="4">IF(D6="","---",(MIN($B6:$I6)/D6)*$B19)</f>
        <v>2.6470588235294117</v>
      </c>
      <c r="E11" s="12">
        <f t="shared" si="4"/>
        <v>2.0143240823634736</v>
      </c>
      <c r="F11" s="12">
        <f t="shared" si="4"/>
        <v>2.25</v>
      </c>
      <c r="G11" s="12">
        <f t="shared" si="4"/>
        <v>3.75</v>
      </c>
      <c r="H11" s="12">
        <f t="shared" si="4"/>
        <v>2.2058823529411766</v>
      </c>
      <c r="I11" s="13">
        <f t="shared" si="4"/>
        <v>3.0612244897959187</v>
      </c>
      <c r="J11" s="14"/>
    </row>
    <row r="12" spans="1:10" ht="21.75" customHeight="1" thickBot="1" x14ac:dyDescent="0.3">
      <c r="A12" s="24" t="s">
        <v>2</v>
      </c>
      <c r="B12" s="26">
        <f>SUM(B8:B11)</f>
        <v>74.183754871711599</v>
      </c>
      <c r="C12" s="25">
        <f>SUM(C8:C11)</f>
        <v>96.060126582278485</v>
      </c>
      <c r="D12" s="26">
        <f>SUM(D8:D11)</f>
        <v>60.625131327218753</v>
      </c>
      <c r="E12" s="26">
        <f>SUM(E8:E11)</f>
        <v>57.146010855909751</v>
      </c>
      <c r="F12" s="26">
        <f t="shared" ref="F12:I12" si="5">SUM(F8:F11)</f>
        <v>87.344412615960863</v>
      </c>
      <c r="G12" s="26">
        <f>SUM(G8:G11)</f>
        <v>60.538898015507961</v>
      </c>
      <c r="H12" s="26">
        <f>SUM(H8:H11)</f>
        <v>77.040444621653293</v>
      </c>
      <c r="I12" s="27">
        <f t="shared" si="5"/>
        <v>66.83433888714481</v>
      </c>
      <c r="J12" s="14"/>
    </row>
    <row r="13" spans="1:10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</row>
    <row r="15" spans="1:10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</row>
    <row r="16" spans="1:10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</row>
    <row r="17" spans="1:10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</row>
    <row r="18" spans="1:10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</row>
    <row r="19" spans="1:10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</row>
    <row r="20" spans="1:10" ht="15.75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</row>
    <row r="21" spans="1:10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</row>
  </sheetData>
  <mergeCells count="2">
    <mergeCell ref="A1:I1"/>
    <mergeCell ref="A7:I7"/>
  </mergeCells>
  <pageMargins left="0.7" right="0.7" top="0.75" bottom="0.75" header="0.3" footer="0.3"/>
  <pageSetup paperSize="9" scale="5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zoomScaleNormal="100" workbookViewId="0">
      <selection activeCell="D17" sqref="D17"/>
    </sheetView>
  </sheetViews>
  <sheetFormatPr defaultRowHeight="21.75" customHeight="1" x14ac:dyDescent="0.25"/>
  <cols>
    <col min="1" max="1" width="73.7109375" customWidth="1"/>
    <col min="2" max="9" width="18.7109375" customWidth="1"/>
  </cols>
  <sheetData>
    <row r="1" spans="1:10" ht="21.75" customHeight="1" thickTop="1" thickBot="1" x14ac:dyDescent="0.3">
      <c r="A1" s="66" t="s">
        <v>30</v>
      </c>
      <c r="B1" s="67"/>
      <c r="C1" s="67"/>
      <c r="D1" s="67"/>
      <c r="E1" s="67"/>
      <c r="F1" s="67"/>
      <c r="G1" s="67"/>
      <c r="H1" s="67"/>
      <c r="I1" s="68"/>
      <c r="J1" s="14"/>
    </row>
    <row r="2" spans="1:10" ht="21.75" customHeight="1" thickTop="1" x14ac:dyDescent="0.25">
      <c r="A2" s="35" t="s">
        <v>1</v>
      </c>
      <c r="B2" s="37" t="s">
        <v>14</v>
      </c>
      <c r="C2" s="36" t="s">
        <v>15</v>
      </c>
      <c r="D2" s="36" t="s">
        <v>20</v>
      </c>
      <c r="E2" s="36" t="s">
        <v>17</v>
      </c>
      <c r="F2" s="36" t="s">
        <v>18</v>
      </c>
      <c r="G2" s="36" t="s">
        <v>25</v>
      </c>
      <c r="H2" s="36" t="s">
        <v>19</v>
      </c>
      <c r="I2" s="42" t="s">
        <v>21</v>
      </c>
      <c r="J2" s="14"/>
    </row>
    <row r="3" spans="1:10" ht="21.75" customHeight="1" x14ac:dyDescent="0.25">
      <c r="A3" s="17" t="s">
        <v>3</v>
      </c>
      <c r="B3" s="7">
        <v>171215.28</v>
      </c>
      <c r="C3" s="7">
        <v>147882.84</v>
      </c>
      <c r="D3" s="7">
        <v>171948.24</v>
      </c>
      <c r="E3" s="7">
        <v>176005.44</v>
      </c>
      <c r="F3" s="7">
        <v>144942</v>
      </c>
      <c r="G3" s="7">
        <v>188645.4</v>
      </c>
      <c r="H3" s="7">
        <v>234774</v>
      </c>
      <c r="I3" s="9">
        <v>156473.28</v>
      </c>
      <c r="J3" s="14"/>
    </row>
    <row r="4" spans="1:10" ht="21.75" customHeight="1" x14ac:dyDescent="0.25">
      <c r="A4" s="17" t="s">
        <v>4</v>
      </c>
      <c r="B4" s="7">
        <v>183.6</v>
      </c>
      <c r="C4" s="7">
        <v>2700</v>
      </c>
      <c r="D4" s="7">
        <v>3240</v>
      </c>
      <c r="E4" s="7">
        <v>3780</v>
      </c>
      <c r="F4" s="7">
        <v>2160</v>
      </c>
      <c r="G4" s="7">
        <v>864</v>
      </c>
      <c r="H4" s="7">
        <v>3024</v>
      </c>
      <c r="I4" s="9">
        <v>2376</v>
      </c>
      <c r="J4" s="14"/>
    </row>
    <row r="5" spans="1:10" ht="21.75" customHeight="1" x14ac:dyDescent="0.25">
      <c r="A5" s="17" t="s">
        <v>5</v>
      </c>
      <c r="B5" s="7">
        <v>282.2</v>
      </c>
      <c r="C5" s="7">
        <v>1128.82</v>
      </c>
      <c r="D5" s="7">
        <v>2351.6999999999998</v>
      </c>
      <c r="E5" s="7">
        <v>2069.5</v>
      </c>
      <c r="F5" s="7">
        <v>752.54</v>
      </c>
      <c r="G5" s="7">
        <v>282.2</v>
      </c>
      <c r="H5" s="7">
        <v>1411.02</v>
      </c>
      <c r="I5" s="9">
        <v>940.68</v>
      </c>
      <c r="J5" s="14"/>
    </row>
    <row r="6" spans="1:10" ht="21.75" customHeight="1" x14ac:dyDescent="0.25">
      <c r="A6" s="17" t="s">
        <v>6</v>
      </c>
      <c r="B6" s="7">
        <v>12.64</v>
      </c>
      <c r="C6" s="7">
        <v>20</v>
      </c>
      <c r="D6" s="7">
        <v>17</v>
      </c>
      <c r="E6" s="7">
        <v>22.34</v>
      </c>
      <c r="F6" s="7">
        <v>17</v>
      </c>
      <c r="G6" s="7">
        <v>20</v>
      </c>
      <c r="H6" s="7">
        <v>12</v>
      </c>
      <c r="I6" s="9">
        <v>20.399999999999999</v>
      </c>
      <c r="J6" s="14"/>
    </row>
    <row r="7" spans="1:10" ht="21.75" customHeight="1" x14ac:dyDescent="0.25">
      <c r="A7" s="72"/>
      <c r="B7" s="73"/>
      <c r="C7" s="73"/>
      <c r="D7" s="73"/>
      <c r="E7" s="73"/>
      <c r="F7" s="73"/>
      <c r="G7" s="73"/>
      <c r="H7" s="73"/>
      <c r="I7" s="74"/>
      <c r="J7" s="14"/>
    </row>
    <row r="8" spans="1:10" ht="21.75" customHeight="1" x14ac:dyDescent="0.25">
      <c r="A8" s="17" t="s">
        <v>3</v>
      </c>
      <c r="B8" s="12">
        <f>IF(B3="","---",(MIN($B3:$I3)/B3)*B16)</f>
        <v>63.491120652315615</v>
      </c>
      <c r="C8" s="12">
        <f>IF(C3="","---",(MIN($B3:$I3)/C3)*B16)</f>
        <v>73.508528778592577</v>
      </c>
      <c r="D8" s="12">
        <f>IF(D3="","---",(MIN($B3:$I3)/D3)*B16)</f>
        <v>63.220478441651977</v>
      </c>
      <c r="E8" s="12">
        <f>IF(E3="","---",(MIN($B3:$I3)/E3)*B16)</f>
        <v>61.763147775432394</v>
      </c>
      <c r="F8" s="12">
        <f>IF(F3="","---",(MIN($B3:$I3)/F3)*B16)</f>
        <v>75</v>
      </c>
      <c r="G8" s="12">
        <f>IF(G3="","---",(MIN($B3:$I3)/G3)*B16)</f>
        <v>57.624781733347334</v>
      </c>
      <c r="H8" s="12">
        <f>IF(H3="","---",(MIN($B3:$I3)/H3)*B16)</f>
        <v>46.302614429195742</v>
      </c>
      <c r="I8" s="13">
        <f>IF(I3="","---",(MIN($B3:$I3)/I3)*B16)</f>
        <v>69.472883804825969</v>
      </c>
      <c r="J8" s="14"/>
    </row>
    <row r="9" spans="1:10" ht="21.75" customHeight="1" x14ac:dyDescent="0.25">
      <c r="A9" s="17" t="s">
        <v>4</v>
      </c>
      <c r="B9" s="12">
        <f>IF(B4="","---",(MIN($B4:$I4)/B4)*B17)</f>
        <v>5</v>
      </c>
      <c r="C9" s="12">
        <f>IF(C4="","---",(MIN($B4:$I4)/C4)*B17)</f>
        <v>0.33999999999999997</v>
      </c>
      <c r="D9" s="12">
        <f>IF(D4="","---",(MIN($B4:$I4)/D4)*B17)</f>
        <v>0.28333333333333333</v>
      </c>
      <c r="E9" s="12">
        <f>IF(E4="","---",(MIN($B4:$I4)/E4)*B17)</f>
        <v>0.24285714285714285</v>
      </c>
      <c r="F9" s="12">
        <f>IF(F4="","---",(MIN($B4:$I4)/F4)*B17)</f>
        <v>0.42499999999999993</v>
      </c>
      <c r="G9" s="12">
        <f>IF(G4="","---",(MIN($B4:$I4)/G4)*B17)</f>
        <v>1.0625</v>
      </c>
      <c r="H9" s="12">
        <f>IF(H4="","---",(MIN($B4:$I4)/H4)*B17)</f>
        <v>0.30357142857142855</v>
      </c>
      <c r="I9" s="13">
        <f>IF(I4="","---",(MIN($B4:$I4)/I4)*B17)</f>
        <v>0.38636363636363635</v>
      </c>
      <c r="J9" s="14"/>
    </row>
    <row r="10" spans="1:10" ht="21.75" customHeight="1" x14ac:dyDescent="0.25">
      <c r="A10" s="17" t="s">
        <v>5</v>
      </c>
      <c r="B10" s="12">
        <f>IF(B5="","---",(MIN($B5:$I5)/B5)*B18)</f>
        <v>15</v>
      </c>
      <c r="C10" s="12">
        <f>IF(C5="","---",(MIN($B5:$I5)/C5)*B18)</f>
        <v>3.7499335589376517</v>
      </c>
      <c r="D10" s="12">
        <f>IF(D5="","---",(MIN($B5:$I5)/D5)*B18)</f>
        <v>1.7999744865416507</v>
      </c>
      <c r="E10" s="12">
        <f>IF(E5="","---",(MIN($B5:$I5)/E5)*B18)</f>
        <v>2.0454215994201497</v>
      </c>
      <c r="F10" s="12">
        <f>IF(F5="","---",(MIN($B5:$I5)/F5)*B18)</f>
        <v>5.6249501687617931</v>
      </c>
      <c r="G10" s="12">
        <f>IF(G5="","---",(MIN($B5:$I5)/G5)*B18)</f>
        <v>15</v>
      </c>
      <c r="H10" s="12">
        <f>IF(H5="","---",(MIN($B5:$I5)/H5)*B18)</f>
        <v>2.9999574775694176</v>
      </c>
      <c r="I10" s="13">
        <f>IF(I5="","---",(MIN($B5:$I5)/I5)*B18)</f>
        <v>4.4999362163541266</v>
      </c>
      <c r="J10" s="14"/>
    </row>
    <row r="11" spans="1:10" ht="21.75" customHeight="1" x14ac:dyDescent="0.25">
      <c r="A11" s="17" t="s">
        <v>6</v>
      </c>
      <c r="B11" s="12">
        <f>IF(B6="","---",(MIN($B6:$I6)/B6)*B19)</f>
        <v>4.7468354430379742</v>
      </c>
      <c r="C11" s="12">
        <f>IF(C6="","---",(MIN($B6:$I6)/C6)*B19)</f>
        <v>3</v>
      </c>
      <c r="D11" s="12">
        <f>IF(D6="","---",(MIN($B6:$I6)/D6)*B19)</f>
        <v>3.5294117647058827</v>
      </c>
      <c r="E11" s="12">
        <f>IF(E6="","---",(MIN($B6:$I6)/E6)*B19)</f>
        <v>2.6857654431512983</v>
      </c>
      <c r="F11" s="12">
        <f>IF(F6="","---",(MIN($B6:$I6)/F6)*B19)</f>
        <v>3.5294117647058827</v>
      </c>
      <c r="G11" s="12">
        <f>IF(G6="","---",(MIN($B6:$I6)/G6)*B19)</f>
        <v>3</v>
      </c>
      <c r="H11" s="12">
        <f>IF(H6="","---",(MIN($B6:$I6)/H6)*B19)</f>
        <v>5</v>
      </c>
      <c r="I11" s="13">
        <f>IF(I6="","---",(MIN($B6:$I6)/I6)*B19)</f>
        <v>2.9411764705882355</v>
      </c>
      <c r="J11" s="14"/>
    </row>
    <row r="12" spans="1:10" ht="21.75" customHeight="1" thickBot="1" x14ac:dyDescent="0.3">
      <c r="A12" s="24" t="s">
        <v>2</v>
      </c>
      <c r="B12" s="25">
        <f>SUM(B8:B11)</f>
        <v>88.237956095353596</v>
      </c>
      <c r="C12" s="26">
        <f>SUM(C8:C11)</f>
        <v>80.598462337530236</v>
      </c>
      <c r="D12" s="26">
        <f>SUM(D8:D11)</f>
        <v>68.83319802623285</v>
      </c>
      <c r="E12" s="26">
        <f>SUM(E8:E11)</f>
        <v>66.737191960860983</v>
      </c>
      <c r="F12" s="26">
        <f t="shared" ref="F12:I12" si="0">SUM(F8:F11)</f>
        <v>84.579361933467681</v>
      </c>
      <c r="G12" s="26">
        <f t="shared" si="0"/>
        <v>76.687281733347334</v>
      </c>
      <c r="H12" s="26">
        <f t="shared" si="0"/>
        <v>54.60614333533659</v>
      </c>
      <c r="I12" s="27">
        <f t="shared" si="0"/>
        <v>77.30036012813197</v>
      </c>
      <c r="J12" s="14"/>
    </row>
    <row r="13" spans="1:10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</row>
    <row r="15" spans="1:10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</row>
    <row r="16" spans="1:10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</row>
    <row r="17" spans="1:10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</row>
    <row r="18" spans="1:10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</row>
    <row r="19" spans="1:10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</row>
    <row r="20" spans="1:10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</row>
    <row r="21" spans="1:10" ht="21.75" customHeigh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</sheetData>
  <mergeCells count="2">
    <mergeCell ref="A1:I1"/>
    <mergeCell ref="A7:I7"/>
  </mergeCells>
  <pageMargins left="0.7" right="0.7" top="0.75" bottom="0.75" header="0.3" footer="0.3"/>
  <pageSetup paperSize="9" scale="5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>
      <selection activeCell="F16" sqref="F16"/>
    </sheetView>
  </sheetViews>
  <sheetFormatPr defaultRowHeight="15" x14ac:dyDescent="0.25"/>
  <cols>
    <col min="1" max="1" width="73.7109375" customWidth="1"/>
    <col min="2" max="13" width="15.7109375" customWidth="1"/>
  </cols>
  <sheetData>
    <row r="1" spans="1:16" ht="21.75" customHeight="1" thickTop="1" thickBot="1" x14ac:dyDescent="0.3">
      <c r="A1" s="78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14"/>
      <c r="O1" s="14"/>
      <c r="P1" s="14"/>
    </row>
    <row r="2" spans="1:16" ht="26.25" thickTop="1" x14ac:dyDescent="0.25">
      <c r="A2" s="35" t="s">
        <v>1</v>
      </c>
      <c r="B2" s="36" t="s">
        <v>32</v>
      </c>
      <c r="C2" s="36" t="s">
        <v>12</v>
      </c>
      <c r="D2" s="36" t="s">
        <v>24</v>
      </c>
      <c r="E2" s="36" t="s">
        <v>33</v>
      </c>
      <c r="F2" s="36" t="s">
        <v>14</v>
      </c>
      <c r="G2" s="36" t="s">
        <v>15</v>
      </c>
      <c r="H2" s="36" t="s">
        <v>20</v>
      </c>
      <c r="I2" s="36" t="s">
        <v>17</v>
      </c>
      <c r="J2" s="36" t="s">
        <v>18</v>
      </c>
      <c r="K2" s="36" t="s">
        <v>25</v>
      </c>
      <c r="L2" s="36" t="s">
        <v>19</v>
      </c>
      <c r="M2" s="57" t="s">
        <v>21</v>
      </c>
      <c r="N2" s="14"/>
      <c r="O2" s="14"/>
      <c r="P2" s="14"/>
    </row>
    <row r="3" spans="1:16" ht="21.75" customHeight="1" x14ac:dyDescent="0.25">
      <c r="A3" s="17" t="s">
        <v>3</v>
      </c>
      <c r="B3" s="7">
        <v>194018.4</v>
      </c>
      <c r="C3" s="7">
        <v>323690.40000000002</v>
      </c>
      <c r="D3" s="7">
        <v>214992</v>
      </c>
      <c r="E3" s="7">
        <v>235548.72</v>
      </c>
      <c r="F3" s="7">
        <v>207738.48</v>
      </c>
      <c r="G3" s="7">
        <v>192384</v>
      </c>
      <c r="H3" s="7">
        <v>253298.16</v>
      </c>
      <c r="I3" s="7">
        <v>251419.68</v>
      </c>
      <c r="J3" s="7">
        <v>193044.84</v>
      </c>
      <c r="K3" s="7">
        <v>285364.32</v>
      </c>
      <c r="L3" s="7">
        <v>310554</v>
      </c>
      <c r="M3" s="9">
        <v>178888.92</v>
      </c>
      <c r="N3" s="14"/>
      <c r="O3" s="14"/>
      <c r="P3" s="14"/>
    </row>
    <row r="4" spans="1:16" ht="21.75" customHeight="1" x14ac:dyDescent="0.25">
      <c r="A4" s="17" t="s">
        <v>4</v>
      </c>
      <c r="B4" s="7">
        <v>411.26</v>
      </c>
      <c r="C4" s="7">
        <v>514.08000000000004</v>
      </c>
      <c r="D4" s="7">
        <v>4565.03</v>
      </c>
      <c r="E4" s="7">
        <v>4112.6400000000003</v>
      </c>
      <c r="F4" s="7">
        <v>174.79</v>
      </c>
      <c r="G4" s="7">
        <v>2570.4</v>
      </c>
      <c r="H4" s="7">
        <v>3598.56</v>
      </c>
      <c r="I4" s="7">
        <v>3598.56</v>
      </c>
      <c r="J4" s="7">
        <v>2056.3200000000002</v>
      </c>
      <c r="K4" s="7">
        <v>822.53</v>
      </c>
      <c r="L4" s="7">
        <v>2878.85</v>
      </c>
      <c r="M4" s="9">
        <v>2261.9499999999998</v>
      </c>
      <c r="N4" s="14"/>
      <c r="O4" s="14"/>
      <c r="P4" s="14"/>
    </row>
    <row r="5" spans="1:16" ht="21.75" customHeight="1" x14ac:dyDescent="0.25">
      <c r="A5" s="17" t="s">
        <v>5</v>
      </c>
      <c r="B5" s="7">
        <v>1114.56</v>
      </c>
      <c r="C5" s="7">
        <v>557.28</v>
      </c>
      <c r="D5" s="7">
        <v>6018.62</v>
      </c>
      <c r="E5" s="7">
        <v>278.64</v>
      </c>
      <c r="F5" s="7">
        <v>835.92</v>
      </c>
      <c r="G5" s="7">
        <v>3343.68</v>
      </c>
      <c r="H5" s="7">
        <v>4458.24</v>
      </c>
      <c r="I5" s="7">
        <v>6130.08</v>
      </c>
      <c r="J5" s="7">
        <v>1253.8800000000001</v>
      </c>
      <c r="K5" s="7">
        <v>696.6</v>
      </c>
      <c r="L5" s="7">
        <v>4179.6000000000004</v>
      </c>
      <c r="M5" s="9">
        <v>2786.4</v>
      </c>
      <c r="N5" s="14"/>
      <c r="O5" s="14"/>
      <c r="P5" s="14"/>
    </row>
    <row r="6" spans="1:16" ht="21.75" customHeight="1" x14ac:dyDescent="0.25">
      <c r="A6" s="17" t="s">
        <v>6</v>
      </c>
      <c r="B6" s="7">
        <v>13</v>
      </c>
      <c r="C6" s="7">
        <v>11.43</v>
      </c>
      <c r="D6" s="7">
        <v>22.45</v>
      </c>
      <c r="E6" s="7">
        <v>20.8</v>
      </c>
      <c r="F6" s="7">
        <v>12.64</v>
      </c>
      <c r="G6" s="7">
        <v>20</v>
      </c>
      <c r="H6" s="7">
        <v>17</v>
      </c>
      <c r="I6" s="7">
        <v>22.34</v>
      </c>
      <c r="J6" s="7">
        <v>17</v>
      </c>
      <c r="K6" s="7">
        <v>20</v>
      </c>
      <c r="L6" s="7">
        <v>12</v>
      </c>
      <c r="M6" s="9">
        <v>20.399999999999999</v>
      </c>
      <c r="N6" s="14"/>
      <c r="O6" s="14"/>
      <c r="P6" s="14"/>
    </row>
    <row r="7" spans="1:16" ht="21.75" customHeight="1" x14ac:dyDescent="0.25">
      <c r="A7" s="72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14"/>
      <c r="O7" s="14"/>
      <c r="P7" s="14"/>
    </row>
    <row r="8" spans="1:16" ht="21.75" customHeight="1" x14ac:dyDescent="0.25">
      <c r="A8" s="17" t="s">
        <v>3</v>
      </c>
      <c r="B8" s="12">
        <f t="shared" ref="B8:C11" si="0">IF(B3="","---",(MIN($B3:$M3)/B3)*$B16)</f>
        <v>69.151528927153308</v>
      </c>
      <c r="C8" s="12">
        <f t="shared" si="0"/>
        <v>41.449079120048047</v>
      </c>
      <c r="D8" s="12">
        <f t="shared" ref="D8:L8" si="1">IF(D3="","---",(MIN($B3:$M3)/D3)*$B16)</f>
        <v>62.405433690555931</v>
      </c>
      <c r="E8" s="12">
        <f t="shared" si="1"/>
        <v>56.959209967262822</v>
      </c>
      <c r="F8" s="12">
        <f>IF(F3="","---",(MIN($B3:$M3)/F3)*$B16)</f>
        <v>64.584418832755489</v>
      </c>
      <c r="G8" s="12">
        <f t="shared" si="1"/>
        <v>69.739006362275461</v>
      </c>
      <c r="H8" s="12">
        <f t="shared" si="1"/>
        <v>52.967889699633034</v>
      </c>
      <c r="I8" s="12">
        <f t="shared" si="1"/>
        <v>53.363638836864332</v>
      </c>
      <c r="J8" s="12">
        <f t="shared" si="1"/>
        <v>69.500272579158306</v>
      </c>
      <c r="K8" s="12">
        <f t="shared" si="1"/>
        <v>47.015930372795033</v>
      </c>
      <c r="L8" s="12">
        <f t="shared" si="1"/>
        <v>43.20237060221411</v>
      </c>
      <c r="M8" s="13">
        <f>IF(M3="","---",(MIN($B3:$M3)/M3)*$B16)</f>
        <v>75</v>
      </c>
      <c r="N8" s="14"/>
      <c r="O8" s="14"/>
      <c r="P8" s="14"/>
    </row>
    <row r="9" spans="1:16" ht="21.75" customHeight="1" x14ac:dyDescent="0.25">
      <c r="A9" s="17" t="s">
        <v>4</v>
      </c>
      <c r="B9" s="12">
        <f t="shared" si="0"/>
        <v>2.1250547099158683</v>
      </c>
      <c r="C9" s="12">
        <f t="shared" si="0"/>
        <v>1.7000272331154682</v>
      </c>
      <c r="D9" s="12">
        <f t="shared" ref="D9:L9" si="2">IF(D4="","---",(MIN($B4:$M4)/D4)*$B17)</f>
        <v>0.19144452500859799</v>
      </c>
      <c r="E9" s="12">
        <f t="shared" si="2"/>
        <v>0.21250340413943353</v>
      </c>
      <c r="F9" s="12">
        <f>IF(F4="","---",(MIN($B4:$M4)/F4)*$B17)</f>
        <v>5</v>
      </c>
      <c r="G9" s="12">
        <f t="shared" si="2"/>
        <v>0.34000544662309368</v>
      </c>
      <c r="H9" s="12">
        <f t="shared" si="2"/>
        <v>0.24286103330220976</v>
      </c>
      <c r="I9" s="12">
        <f t="shared" si="2"/>
        <v>0.24286103330220976</v>
      </c>
      <c r="J9" s="12">
        <f t="shared" si="2"/>
        <v>0.42500680827886705</v>
      </c>
      <c r="K9" s="12">
        <f t="shared" si="2"/>
        <v>1.0625144371633861</v>
      </c>
      <c r="L9" s="12">
        <f t="shared" si="2"/>
        <v>0.30357608072667902</v>
      </c>
      <c r="M9" s="13">
        <f>IF(M4="","---",(MIN($B4:$M4)/M4)*$B17)</f>
        <v>0.38637016733349544</v>
      </c>
      <c r="N9" s="14"/>
      <c r="O9" s="14"/>
      <c r="P9" s="14"/>
    </row>
    <row r="10" spans="1:16" ht="21.75" customHeight="1" x14ac:dyDescent="0.25">
      <c r="A10" s="17" t="s">
        <v>5</v>
      </c>
      <c r="B10" s="12">
        <f t="shared" si="0"/>
        <v>3.75</v>
      </c>
      <c r="C10" s="12">
        <f t="shared" si="0"/>
        <v>7.5</v>
      </c>
      <c r="D10" s="12">
        <f t="shared" ref="D10:L10" si="3">IF(D5="","---",(MIN($B5:$M5)/D5)*$B18)</f>
        <v>0.69444490597512376</v>
      </c>
      <c r="E10" s="12">
        <f t="shared" si="3"/>
        <v>15</v>
      </c>
      <c r="F10" s="12">
        <f t="shared" si="3"/>
        <v>5</v>
      </c>
      <c r="G10" s="12">
        <f t="shared" si="3"/>
        <v>1.25</v>
      </c>
      <c r="H10" s="12">
        <f t="shared" si="3"/>
        <v>0.9375</v>
      </c>
      <c r="I10" s="12">
        <f t="shared" si="3"/>
        <v>0.68181818181818188</v>
      </c>
      <c r="J10" s="12">
        <f t="shared" si="3"/>
        <v>3.3333333333333326</v>
      </c>
      <c r="K10" s="12">
        <f t="shared" si="3"/>
        <v>5.9999999999999991</v>
      </c>
      <c r="L10" s="12">
        <f t="shared" si="3"/>
        <v>0.99999999999999978</v>
      </c>
      <c r="M10" s="13">
        <f>IF(M5="","---",(MIN($B5:$M5)/M5)*$B18)</f>
        <v>1.4999999999999998</v>
      </c>
      <c r="N10" s="14"/>
      <c r="O10" s="14"/>
      <c r="P10" s="14"/>
    </row>
    <row r="11" spans="1:16" ht="21.75" customHeight="1" x14ac:dyDescent="0.25">
      <c r="A11" s="17" t="s">
        <v>6</v>
      </c>
      <c r="B11" s="12">
        <f t="shared" si="0"/>
        <v>4.3961538461538465</v>
      </c>
      <c r="C11" s="12">
        <f t="shared" si="0"/>
        <v>5</v>
      </c>
      <c r="D11" s="12">
        <f t="shared" ref="D11:L11" si="4">IF(D6="","---",(MIN($B6:$M6)/D6)*$B19)</f>
        <v>2.5456570155902005</v>
      </c>
      <c r="E11" s="12">
        <f t="shared" si="4"/>
        <v>2.7475961538461533</v>
      </c>
      <c r="F11" s="12">
        <f t="shared" si="4"/>
        <v>4.5213607594936702</v>
      </c>
      <c r="G11" s="12">
        <f t="shared" si="4"/>
        <v>2.8574999999999999</v>
      </c>
      <c r="H11" s="12">
        <f t="shared" si="4"/>
        <v>3.361764705882353</v>
      </c>
      <c r="I11" s="12">
        <f t="shared" si="4"/>
        <v>2.5581915846016114</v>
      </c>
      <c r="J11" s="12">
        <f t="shared" si="4"/>
        <v>3.361764705882353</v>
      </c>
      <c r="K11" s="12">
        <f t="shared" si="4"/>
        <v>2.8574999999999999</v>
      </c>
      <c r="L11" s="12">
        <f t="shared" si="4"/>
        <v>4.7625000000000002</v>
      </c>
      <c r="M11" s="13">
        <f>IF(M6="","---",(MIN($B6:$M6)/M6)*$B19)</f>
        <v>2.8014705882352944</v>
      </c>
      <c r="N11" s="14"/>
      <c r="O11" s="14"/>
      <c r="P11" s="14"/>
    </row>
    <row r="12" spans="1:16" ht="21.75" customHeight="1" thickBot="1" x14ac:dyDescent="0.3">
      <c r="A12" s="24" t="s">
        <v>2</v>
      </c>
      <c r="B12" s="26">
        <f>SUM(B8:B11)</f>
        <v>79.422737483223031</v>
      </c>
      <c r="C12" s="26">
        <f>SUM(C8:C11)</f>
        <v>55.649106353163518</v>
      </c>
      <c r="D12" s="26">
        <f>SUM(D8:D11)</f>
        <v>65.836980137129856</v>
      </c>
      <c r="E12" s="26">
        <f>SUM(E8:E11)</f>
        <v>74.919309525248423</v>
      </c>
      <c r="F12" s="26">
        <f t="shared" ref="F12:M12" si="5">SUM(F8:F11)</f>
        <v>79.105779592249164</v>
      </c>
      <c r="G12" s="26">
        <f t="shared" si="5"/>
        <v>74.186511808898558</v>
      </c>
      <c r="H12" s="26">
        <f t="shared" si="5"/>
        <v>57.510015438817597</v>
      </c>
      <c r="I12" s="26">
        <f t="shared" si="5"/>
        <v>56.846509636586333</v>
      </c>
      <c r="J12" s="26">
        <f t="shared" si="5"/>
        <v>76.620377426652851</v>
      </c>
      <c r="K12" s="26">
        <f t="shared" si="5"/>
        <v>56.935944809958421</v>
      </c>
      <c r="L12" s="26">
        <f t="shared" si="5"/>
        <v>49.268446682940791</v>
      </c>
      <c r="M12" s="58">
        <f t="shared" si="5"/>
        <v>79.687840755568786</v>
      </c>
      <c r="N12" s="14"/>
      <c r="O12" s="14"/>
      <c r="P12" s="14"/>
    </row>
    <row r="13" spans="1:16" ht="21.75" customHeight="1" thickTop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1.75" customHeight="1" thickBot="1" x14ac:dyDescent="0.3">
      <c r="A14" s="14"/>
      <c r="B14" s="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1.75" customHeight="1" thickTop="1" x14ac:dyDescent="0.25">
      <c r="A15" s="15"/>
      <c r="B15" s="16" t="s">
        <v>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1.75" customHeight="1" x14ac:dyDescent="0.25">
      <c r="A16" s="17" t="s">
        <v>3</v>
      </c>
      <c r="B16" s="18">
        <v>75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1.75" customHeight="1" x14ac:dyDescent="0.25">
      <c r="A17" s="17" t="s">
        <v>4</v>
      </c>
      <c r="B17" s="18">
        <v>5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1.75" customHeight="1" x14ac:dyDescent="0.25">
      <c r="A18" s="17" t="s">
        <v>5</v>
      </c>
      <c r="B18" s="18">
        <v>15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1.75" customHeight="1" thickBot="1" x14ac:dyDescent="0.3">
      <c r="A19" s="19" t="s">
        <v>6</v>
      </c>
      <c r="B19" s="20">
        <v>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1.75" customHeight="1" thickTop="1" x14ac:dyDescent="0.25">
      <c r="A20" s="41"/>
      <c r="B20" s="34"/>
      <c r="C20" s="4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</sheetData>
  <mergeCells count="2">
    <mergeCell ref="A1:M1"/>
    <mergeCell ref="A7:M7"/>
  </mergeCells>
  <pageMargins left="0.7" right="0.7" top="0.75" bottom="0.75" header="0.3" footer="0.3"/>
  <pageSetup paperSize="9" scale="4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Normal="100" workbookViewId="0">
      <selection activeCell="D12" sqref="D12"/>
    </sheetView>
  </sheetViews>
  <sheetFormatPr defaultRowHeight="15" x14ac:dyDescent="0.25"/>
  <cols>
    <col min="1" max="1" width="73.7109375" customWidth="1"/>
    <col min="2" max="7" width="18.7109375" customWidth="1"/>
  </cols>
  <sheetData>
    <row r="1" spans="1:11" ht="21.75" customHeight="1" thickTop="1" thickBot="1" x14ac:dyDescent="0.3">
      <c r="A1" s="66" t="s">
        <v>34</v>
      </c>
      <c r="B1" s="67"/>
      <c r="C1" s="67"/>
      <c r="D1" s="67"/>
      <c r="E1" s="67"/>
      <c r="F1" s="67"/>
      <c r="G1" s="68"/>
      <c r="H1" s="14"/>
      <c r="I1" s="14"/>
      <c r="J1" s="14"/>
      <c r="K1" s="14"/>
    </row>
    <row r="2" spans="1:11" ht="21.75" customHeight="1" thickTop="1" x14ac:dyDescent="0.25">
      <c r="A2" s="28" t="s">
        <v>1</v>
      </c>
      <c r="B2" s="30" t="s">
        <v>28</v>
      </c>
      <c r="C2" s="29" t="s">
        <v>14</v>
      </c>
      <c r="D2" s="30" t="s">
        <v>15</v>
      </c>
      <c r="E2" s="30" t="s">
        <v>20</v>
      </c>
      <c r="F2" s="31" t="s">
        <v>19</v>
      </c>
      <c r="G2" s="32" t="s">
        <v>21</v>
      </c>
      <c r="H2" s="14"/>
      <c r="I2" s="14"/>
      <c r="J2" s="14"/>
      <c r="K2" s="14"/>
    </row>
    <row r="3" spans="1:11" ht="21.75" customHeight="1" x14ac:dyDescent="0.25">
      <c r="A3" s="17" t="s">
        <v>3</v>
      </c>
      <c r="B3" s="7">
        <v>170456.4</v>
      </c>
      <c r="C3" s="7">
        <v>133827.12</v>
      </c>
      <c r="D3" s="7">
        <v>175698</v>
      </c>
      <c r="E3" s="22">
        <v>148939.20000000001</v>
      </c>
      <c r="F3" s="22">
        <v>200124</v>
      </c>
      <c r="G3" s="9">
        <v>156960</v>
      </c>
      <c r="H3" s="14"/>
      <c r="I3" s="14"/>
      <c r="J3" s="14"/>
      <c r="K3" s="14"/>
    </row>
    <row r="4" spans="1:11" ht="21.75" customHeight="1" x14ac:dyDescent="0.25">
      <c r="A4" s="17" t="s">
        <v>5</v>
      </c>
      <c r="B4" s="7">
        <v>830.74</v>
      </c>
      <c r="C4" s="7">
        <v>415.37</v>
      </c>
      <c r="D4" s="7">
        <v>1661.47</v>
      </c>
      <c r="E4" s="22">
        <v>2769.12</v>
      </c>
      <c r="F4" s="22">
        <v>2076.84</v>
      </c>
      <c r="G4" s="9">
        <v>1384.56</v>
      </c>
      <c r="H4" s="14"/>
      <c r="I4" s="14"/>
      <c r="J4" s="14"/>
      <c r="K4" s="14"/>
    </row>
    <row r="5" spans="1:11" ht="21.75" customHeight="1" x14ac:dyDescent="0.25">
      <c r="A5" s="17" t="s">
        <v>6</v>
      </c>
      <c r="B5" s="7">
        <v>9</v>
      </c>
      <c r="C5" s="7">
        <v>12.64</v>
      </c>
      <c r="D5" s="7">
        <v>20</v>
      </c>
      <c r="E5" s="22">
        <v>17</v>
      </c>
      <c r="F5" s="22">
        <v>12</v>
      </c>
      <c r="G5" s="9">
        <v>20.399999999999999</v>
      </c>
      <c r="H5" s="14"/>
      <c r="I5" s="14"/>
      <c r="J5" s="14"/>
      <c r="K5" s="14"/>
    </row>
    <row r="6" spans="1:11" ht="21.75" customHeight="1" thickBot="1" x14ac:dyDescent="0.3">
      <c r="A6" s="75"/>
      <c r="B6" s="76"/>
      <c r="C6" s="76"/>
      <c r="D6" s="76"/>
      <c r="E6" s="76"/>
      <c r="F6" s="76"/>
      <c r="G6" s="77"/>
      <c r="H6" s="14"/>
      <c r="I6" s="14"/>
      <c r="J6" s="14"/>
      <c r="K6" s="14"/>
    </row>
    <row r="7" spans="1:11" ht="21.75" customHeight="1" thickTop="1" x14ac:dyDescent="0.25">
      <c r="A7" s="28" t="s">
        <v>3</v>
      </c>
      <c r="B7" s="10">
        <f t="shared" ref="B7:C9" si="0">IF(B3="","---",(MIN($B3:$G3)/B3)*$B14)</f>
        <v>62.808844959766844</v>
      </c>
      <c r="C7" s="10">
        <f t="shared" si="0"/>
        <v>80</v>
      </c>
      <c r="D7" s="10">
        <f t="shared" ref="D7:G7" si="1">IF(D3="","---",(MIN($B3:$G3)/D3)*$B14)</f>
        <v>60.935068128265542</v>
      </c>
      <c r="E7" s="10">
        <f t="shared" si="1"/>
        <v>71.882819298075987</v>
      </c>
      <c r="F7" s="10">
        <f t="shared" si="1"/>
        <v>53.49767943874798</v>
      </c>
      <c r="G7" s="11">
        <f t="shared" si="1"/>
        <v>68.209541284403656</v>
      </c>
      <c r="H7" s="14"/>
      <c r="I7" s="14"/>
      <c r="J7" s="14"/>
      <c r="K7" s="14"/>
    </row>
    <row r="8" spans="1:11" ht="21.75" customHeight="1" x14ac:dyDescent="0.25">
      <c r="A8" s="17" t="s">
        <v>5</v>
      </c>
      <c r="B8" s="12">
        <f t="shared" si="0"/>
        <v>7.5</v>
      </c>
      <c r="C8" s="12">
        <f t="shared" si="0"/>
        <v>15</v>
      </c>
      <c r="D8" s="12">
        <f t="shared" ref="D8:G8" si="2">IF(D4="","---",(MIN($B4:$G4)/D4)*$B15)</f>
        <v>3.7500225703744277</v>
      </c>
      <c r="E8" s="12">
        <f t="shared" si="2"/>
        <v>2.2500108337666842</v>
      </c>
      <c r="F8" s="12">
        <f t="shared" si="2"/>
        <v>3.000014445022245</v>
      </c>
      <c r="G8" s="13">
        <f t="shared" si="2"/>
        <v>4.5000216675333684</v>
      </c>
      <c r="H8" s="14"/>
      <c r="I8" s="14"/>
      <c r="J8" s="14"/>
      <c r="K8" s="14"/>
    </row>
    <row r="9" spans="1:11" ht="21.75" customHeight="1" x14ac:dyDescent="0.25">
      <c r="A9" s="17" t="s">
        <v>6</v>
      </c>
      <c r="B9" s="12">
        <f t="shared" si="0"/>
        <v>5</v>
      </c>
      <c r="C9" s="12">
        <f t="shared" si="0"/>
        <v>3.5601265822784809</v>
      </c>
      <c r="D9" s="12">
        <f t="shared" ref="D9:G9" si="3">IF(D5="","---",(MIN($B5:$G5)/D5)*$B16)</f>
        <v>2.25</v>
      </c>
      <c r="E9" s="12">
        <f t="shared" si="3"/>
        <v>2.6470588235294117</v>
      </c>
      <c r="F9" s="12">
        <f t="shared" si="3"/>
        <v>3.75</v>
      </c>
      <c r="G9" s="13">
        <f t="shared" si="3"/>
        <v>2.2058823529411766</v>
      </c>
      <c r="H9" s="14"/>
      <c r="I9" s="14"/>
      <c r="J9" s="14"/>
      <c r="K9" s="14"/>
    </row>
    <row r="10" spans="1:11" ht="21.75" customHeight="1" thickBot="1" x14ac:dyDescent="0.3">
      <c r="A10" s="24" t="s">
        <v>2</v>
      </c>
      <c r="B10" s="26">
        <f>SUM(B7:B9)</f>
        <v>75.308844959766844</v>
      </c>
      <c r="C10" s="25">
        <f>SUM(C7:C9)</f>
        <v>98.560126582278485</v>
      </c>
      <c r="D10" s="26">
        <f t="shared" ref="D10:G10" si="4">SUM(D7:D9)</f>
        <v>66.935090698639968</v>
      </c>
      <c r="E10" s="26">
        <f t="shared" si="4"/>
        <v>76.779888955372073</v>
      </c>
      <c r="F10" s="26">
        <f t="shared" si="4"/>
        <v>60.247693883770225</v>
      </c>
      <c r="G10" s="27">
        <f t="shared" si="4"/>
        <v>74.915445304878205</v>
      </c>
      <c r="H10" s="14"/>
      <c r="I10" s="14"/>
      <c r="J10" s="14"/>
      <c r="K10" s="14"/>
    </row>
    <row r="11" spans="1:11" ht="21.75" customHeight="1" thickTop="1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21.75" customHeight="1" thickBot="1" x14ac:dyDescent="0.3">
      <c r="A12" s="14"/>
      <c r="B12" s="6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21.75" customHeight="1" thickTop="1" x14ac:dyDescent="0.25">
      <c r="A13" s="15"/>
      <c r="B13" s="16" t="s">
        <v>0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21.75" customHeight="1" x14ac:dyDescent="0.25">
      <c r="A14" s="17" t="s">
        <v>3</v>
      </c>
      <c r="B14" s="18">
        <v>80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21.75" customHeight="1" x14ac:dyDescent="0.25">
      <c r="A15" s="17" t="s">
        <v>5</v>
      </c>
      <c r="B15" s="18">
        <v>15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21.75" customHeight="1" thickBot="1" x14ac:dyDescent="0.3">
      <c r="A16" s="19" t="s">
        <v>6</v>
      </c>
      <c r="B16" s="20">
        <v>5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21.75" customHeight="1" thickTop="1" x14ac:dyDescent="0.25">
      <c r="A17" s="41"/>
      <c r="B17" s="34"/>
      <c r="C17" s="41"/>
      <c r="D17" s="14"/>
      <c r="E17" s="14"/>
      <c r="F17" s="14"/>
      <c r="G17" s="14"/>
      <c r="H17" s="14"/>
      <c r="I17" s="14"/>
      <c r="J17" s="14"/>
      <c r="K17" s="14"/>
    </row>
    <row r="18" spans="1:1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2">
    <mergeCell ref="A6:G6"/>
    <mergeCell ref="A1:G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48</vt:i4>
      </vt:variant>
      <vt:variant>
        <vt:lpstr>Zakresy nazwane</vt:lpstr>
      </vt:variant>
      <vt:variant>
        <vt:i4>1</vt:i4>
      </vt:variant>
    </vt:vector>
  </HeadingPairs>
  <TitlesOfParts>
    <vt:vector size="49" baseType="lpstr">
      <vt:lpstr>Cz. 1</vt:lpstr>
      <vt:lpstr>Cz. 2</vt:lpstr>
      <vt:lpstr>Cz. 3</vt:lpstr>
      <vt:lpstr>Cz. 4</vt:lpstr>
      <vt:lpstr>Cz. 5</vt:lpstr>
      <vt:lpstr>Cz. 6</vt:lpstr>
      <vt:lpstr>Cz. 7 </vt:lpstr>
      <vt:lpstr>Cz. 8</vt:lpstr>
      <vt:lpstr>Cz. 9</vt:lpstr>
      <vt:lpstr>Cz. 10</vt:lpstr>
      <vt:lpstr>Cz. 11</vt:lpstr>
      <vt:lpstr>Cz. 12</vt:lpstr>
      <vt:lpstr>Cz. 13</vt:lpstr>
      <vt:lpstr>Cz. 14</vt:lpstr>
      <vt:lpstr>Cz. 15</vt:lpstr>
      <vt:lpstr>Cz. 16</vt:lpstr>
      <vt:lpstr>Cz. 17</vt:lpstr>
      <vt:lpstr>Cz. 18</vt:lpstr>
      <vt:lpstr>Cz. 19</vt:lpstr>
      <vt:lpstr>Cz. 20</vt:lpstr>
      <vt:lpstr>Cz. 21</vt:lpstr>
      <vt:lpstr>Cz. 22</vt:lpstr>
      <vt:lpstr>Cz. 23</vt:lpstr>
      <vt:lpstr>Cz. 24</vt:lpstr>
      <vt:lpstr>Cz. 25</vt:lpstr>
      <vt:lpstr>Cz. 26</vt:lpstr>
      <vt:lpstr>Cz. 27</vt:lpstr>
      <vt:lpstr>Cz. 28</vt:lpstr>
      <vt:lpstr>Cz. 29</vt:lpstr>
      <vt:lpstr>Cz. 30</vt:lpstr>
      <vt:lpstr>Cz. 31</vt:lpstr>
      <vt:lpstr>Cz. 32</vt:lpstr>
      <vt:lpstr>Cz. 33</vt:lpstr>
      <vt:lpstr>Cz. 34</vt:lpstr>
      <vt:lpstr>Cz. 35</vt:lpstr>
      <vt:lpstr>Cz. 36</vt:lpstr>
      <vt:lpstr>Cz. 37</vt:lpstr>
      <vt:lpstr>Cz. 38</vt:lpstr>
      <vt:lpstr>Cz. 39</vt:lpstr>
      <vt:lpstr>Cz. 40</vt:lpstr>
      <vt:lpstr>Cz. 41</vt:lpstr>
      <vt:lpstr>Cz. 42</vt:lpstr>
      <vt:lpstr>Cz. 43</vt:lpstr>
      <vt:lpstr>Cz. 44</vt:lpstr>
      <vt:lpstr>Cz. 45</vt:lpstr>
      <vt:lpstr>Cz. 46</vt:lpstr>
      <vt:lpstr>Cz. 47</vt:lpstr>
      <vt:lpstr>Cz. 48</vt:lpstr>
      <vt:lpstr>'Cz. 4'!Obszar_wydruku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2020-10-29T11:58:09Z</cp:lastPrinted>
  <dcterms:created xsi:type="dcterms:W3CDTF">2019-09-03T10:03:58Z</dcterms:created>
  <dcterms:modified xsi:type="dcterms:W3CDTF">2020-10-30T07:47:44Z</dcterms:modified>
</cp:coreProperties>
</file>