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IZPL\ILZ od 2021\Przetargi\2021\Ustawowe\2401-ILZ_260_60_2021 - Wywóz odpadów komunalnych\PROCEDURA\"/>
    </mc:Choice>
  </mc:AlternateContent>
  <bookViews>
    <workbookView xWindow="0" yWindow="0" windowWidth="28800" windowHeight="12000"/>
  </bookViews>
  <sheets>
    <sheet name="PUNKTACJA" sheetId="3" r:id="rId1"/>
  </sheets>
  <calcPr calcId="162913"/>
</workbook>
</file>

<file path=xl/calcChain.xml><?xml version="1.0" encoding="utf-8"?>
<calcChain xmlns="http://schemas.openxmlformats.org/spreadsheetml/2006/main">
  <c r="T26" i="3" l="1"/>
  <c r="W25" i="3"/>
  <c r="V24" i="3"/>
  <c r="W23" i="3"/>
  <c r="V21" i="3"/>
  <c r="S21" i="3"/>
  <c r="X20" i="3"/>
  <c r="R18" i="3"/>
  <c r="AA17" i="3"/>
  <c r="Q16" i="3"/>
  <c r="AC14" i="3"/>
  <c r="Y13" i="3"/>
  <c r="U12" i="3"/>
  <c r="Z11" i="3"/>
  <c r="V11" i="3"/>
  <c r="AB4" i="3"/>
  <c r="P17" i="3"/>
  <c r="P18" i="3"/>
  <c r="P20" i="3"/>
  <c r="P21" i="3"/>
  <c r="P23" i="3"/>
  <c r="P24" i="3"/>
  <c r="P25" i="3"/>
  <c r="P26" i="3"/>
  <c r="P16" i="3"/>
  <c r="P14" i="3"/>
  <c r="P12" i="3"/>
  <c r="P13" i="3"/>
  <c r="P11" i="3"/>
  <c r="P4" i="3"/>
</calcChain>
</file>

<file path=xl/sharedStrings.xml><?xml version="1.0" encoding="utf-8"?>
<sst xmlns="http://schemas.openxmlformats.org/spreadsheetml/2006/main" count="86" uniqueCount="53">
  <si>
    <t xml:space="preserve">Izba Administracji Skarbowej w Katowicach </t>
  </si>
  <si>
    <t xml:space="preserve">Urząd Skarbowy w Bytomiu </t>
  </si>
  <si>
    <t xml:space="preserve">Urząd Skarbowy w Czechowicach-Dziedzicach </t>
  </si>
  <si>
    <t>Urząd Skarbowy w Kłobucku</t>
  </si>
  <si>
    <t>Urząd Skarbowy w Lublińcu</t>
  </si>
  <si>
    <t>Urząd Skarbowy w Mysłowicach</t>
  </si>
  <si>
    <t xml:space="preserve">Urząd Skarbowy w Myszkowie </t>
  </si>
  <si>
    <t>Urząd Skarbowy w Piekarach Śląskich</t>
  </si>
  <si>
    <t>Urząd Skarbowy w Pszczynie</t>
  </si>
  <si>
    <t>Urząd Skarbowy w Tarnowskich Górach</t>
  </si>
  <si>
    <t>Urząd Skarbowy w Zawierciu</t>
  </si>
  <si>
    <t>Urząd Skarbowy w Żorach</t>
  </si>
  <si>
    <t>Śląski Urząd Celno -Skarbowy w Katowicach</t>
  </si>
  <si>
    <t>Pierwszy Urząd Skarbowy 
w Katowicach</t>
  </si>
  <si>
    <t>Drugi Urząd Skarbowy 
w Katowicach; 
Izba Administracji Skarbowej w Katowicach</t>
  </si>
  <si>
    <t>Pierwszy Urząd Skarbowy 
w Gliwicach</t>
  </si>
  <si>
    <t>Drugi Urząd Skarbowy 
w Gliwicach</t>
  </si>
  <si>
    <t>Urząd Skarbowy w Zabrzu</t>
  </si>
  <si>
    <t xml:space="preserve">Urząd Skarbowy w Chorzowie </t>
  </si>
  <si>
    <t>Urząd Skarbowy w Jaworznie</t>
  </si>
  <si>
    <t>Urząd Skarbowy w Rudzie Śląskiej</t>
  </si>
  <si>
    <t>Urząd Skarbowy w Żywcu</t>
  </si>
  <si>
    <t xml:space="preserve">OFERTA 1 </t>
  </si>
  <si>
    <t>Przedsiębiorstwo Wielobranżowe "MIKI" Mieczysław Jakubowski, ul. Nad Drwiną 33, 30-841 Kraków</t>
  </si>
  <si>
    <t>OFERTA 2</t>
  </si>
  <si>
    <t>OFERTA 3</t>
  </si>
  <si>
    <t>OFERTA 4</t>
  </si>
  <si>
    <t>OFERTA 6</t>
  </si>
  <si>
    <t>OFERTA 7</t>
  </si>
  <si>
    <t>OFERTA 8</t>
  </si>
  <si>
    <t>OFERTA 9</t>
  </si>
  <si>
    <t>OFERTA 10</t>
  </si>
  <si>
    <t>OFERTA 11</t>
  </si>
  <si>
    <t>OFERTA 12</t>
  </si>
  <si>
    <t>OFERTA 13</t>
  </si>
  <si>
    <t>FCC Lubliniec Sp. z o.o., ul. Przemysłowa 5, 42-700 Lubliniec</t>
  </si>
  <si>
    <t>ZAKŁAD GOSPODARKI KOMUNALNEJ Sp. z o.o., ul. F. Kotuchy 3, 41-946 Piekary Śląskie</t>
  </si>
  <si>
    <t>Zakład Gospodarki Komunalnej Sp. z o.o., ul. Podmiejska 53, 42-400 Zawiercie</t>
  </si>
  <si>
    <t>Przedsiębiorstwo Techniki Sanitarnej ALBA Sp. z o.o., ul. Bytkowska 15, 41-503 Chorzów</t>
  </si>
  <si>
    <t>REMONDIS TARNOWSKIE GÓRY Sp. z o.o., ul. Nakielska 1-3, 42-600 Tarnowskie Góry</t>
  </si>
  <si>
    <t>PreZero Service Południe Sp. z o.o., ul. Kokotek 33, 41-700 Ruda Śląska</t>
  </si>
  <si>
    <t>ZAKŁAD USŁUGOWO-HANDLOWY "EKO-PLUS"SPÓŁKA CYWILNA, SYLWIA WALA, EDWARD GRYGIERCZYK, ul. Ślepa 10, 43-502 Czechowice Dziedzice</t>
  </si>
  <si>
    <t>PZOM STRACH Sp. z o.o. Sp. Komandytowa, ul. Przemysłowa 7, 42-274 Konopiska</t>
  </si>
  <si>
    <t>EKO-SYSTEM BIS Sp. z o.o. Sp. Komandytowa, ul. Przemysłowa 7, 42-274 Konopiska</t>
  </si>
  <si>
    <t>Miejskie Przedsiębiorstwo Gospodarki Komunalnej Sp. z o.o., ul. Obroki 140, 40-833 Katowice</t>
  </si>
  <si>
    <t>REMONDIS Gliwice Sp. z o. o., ul. Kaszubska 2, 44-100 Gliwice</t>
  </si>
  <si>
    <t>Przedsiębiorstwo Usług Komunalnych SANIKO Sp. z o.o., ul. Prusa 70, 42-300 Myszków</t>
  </si>
  <si>
    <t>KWOTA NAJKORZYSTNIEJSZEJ OFERTY</t>
  </si>
  <si>
    <t>Brak ofert</t>
  </si>
  <si>
    <t>PUNKTACJA</t>
  </si>
  <si>
    <t>BRAK OFERT</t>
  </si>
  <si>
    <t xml:space="preserve">Załącznik nr 1 </t>
  </si>
  <si>
    <t>2401-ILZ.260.60.2.2021
2401-21-241746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</si>
</sst>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8" xfId="0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Fill="1"/>
    <xf numFmtId="0" fontId="3" fillId="0" borderId="11" xfId="0" applyNumberFormat="1" applyFont="1" applyFill="1" applyBorder="1" applyAlignment="1">
      <alignment horizontal="center" vertical="center" textRotation="90"/>
    </xf>
    <xf numFmtId="0" fontId="3" fillId="2" borderId="13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5" fillId="4" borderId="13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59" zoomScaleNormal="59" workbookViewId="0">
      <selection sqref="A1:B1"/>
    </sheetView>
  </sheetViews>
  <sheetFormatPr defaultRowHeight="12.75" x14ac:dyDescent="0.2"/>
  <cols>
    <col min="1" max="1" width="4" style="14" customWidth="1"/>
    <col min="2" max="2" width="25.140625" customWidth="1"/>
    <col min="3" max="3" width="26.5703125" hidden="1" customWidth="1"/>
    <col min="4" max="4" width="23.42578125" hidden="1" customWidth="1"/>
    <col min="5" max="5" width="26.5703125" hidden="1" customWidth="1"/>
    <col min="6" max="6" width="26" hidden="1" customWidth="1"/>
    <col min="7" max="7" width="26.7109375" hidden="1" customWidth="1"/>
    <col min="8" max="8" width="24.140625" hidden="1" customWidth="1"/>
    <col min="9" max="9" width="24.28515625" hidden="1" customWidth="1"/>
    <col min="10" max="10" width="24.140625" hidden="1" customWidth="1"/>
    <col min="11" max="11" width="25.28515625" hidden="1" customWidth="1"/>
    <col min="12" max="12" width="27.7109375" hidden="1" customWidth="1"/>
    <col min="13" max="13" width="25.42578125" hidden="1" customWidth="1"/>
    <col min="14" max="14" width="22" hidden="1" customWidth="1"/>
    <col min="15" max="15" width="31.5703125" hidden="1" customWidth="1"/>
    <col min="16" max="16" width="40.5703125" hidden="1" customWidth="1"/>
    <col min="17" max="17" width="26.5703125" customWidth="1"/>
    <col min="18" max="18" width="23.42578125" customWidth="1"/>
    <col min="19" max="19" width="43" bestFit="1" customWidth="1"/>
    <col min="20" max="20" width="26" customWidth="1"/>
    <col min="21" max="21" width="26.7109375" customWidth="1"/>
    <col min="22" max="22" width="24.140625" customWidth="1"/>
    <col min="23" max="23" width="24.28515625" customWidth="1"/>
    <col min="24" max="24" width="24.140625" customWidth="1"/>
    <col min="25" max="25" width="25.28515625" customWidth="1"/>
    <col min="26" max="26" width="34.7109375" customWidth="1"/>
    <col min="27" max="27" width="25.42578125" customWidth="1"/>
    <col min="28" max="28" width="22" customWidth="1"/>
    <col min="29" max="29" width="23.7109375" customWidth="1"/>
  </cols>
  <sheetData>
    <row r="1" spans="1:29" ht="32.25" customHeight="1" thickBot="1" x14ac:dyDescent="0.25">
      <c r="A1" s="37" t="s">
        <v>52</v>
      </c>
      <c r="B1" s="3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4" t="s">
        <v>49</v>
      </c>
      <c r="R1" s="24"/>
      <c r="S1" s="24"/>
      <c r="T1" s="24"/>
      <c r="U1" s="24"/>
      <c r="V1" s="24"/>
      <c r="W1" s="24"/>
      <c r="X1" s="24"/>
      <c r="Y1" s="24"/>
      <c r="Z1" s="24"/>
      <c r="AA1" s="24"/>
      <c r="AB1" s="24" t="s">
        <v>51</v>
      </c>
      <c r="AC1" s="25"/>
    </row>
    <row r="2" spans="1:29" ht="16.5" thickBot="1" x14ac:dyDescent="0.25">
      <c r="A2" s="15"/>
      <c r="B2" s="16"/>
      <c r="C2" s="17" t="s">
        <v>22</v>
      </c>
      <c r="D2" s="17" t="s">
        <v>24</v>
      </c>
      <c r="E2" s="17" t="s">
        <v>25</v>
      </c>
      <c r="F2" s="17" t="s">
        <v>26</v>
      </c>
      <c r="G2" s="17" t="s">
        <v>27</v>
      </c>
      <c r="H2" s="17" t="s">
        <v>28</v>
      </c>
      <c r="I2" s="17" t="s">
        <v>29</v>
      </c>
      <c r="J2" s="17" t="s">
        <v>30</v>
      </c>
      <c r="K2" s="17" t="s">
        <v>31</v>
      </c>
      <c r="L2" s="17" t="s">
        <v>32</v>
      </c>
      <c r="M2" s="17" t="s">
        <v>33</v>
      </c>
      <c r="N2" s="17" t="s">
        <v>34</v>
      </c>
      <c r="O2" s="17" t="s">
        <v>34</v>
      </c>
      <c r="P2" s="17"/>
      <c r="Q2" s="17" t="s">
        <v>22</v>
      </c>
      <c r="R2" s="17" t="s">
        <v>24</v>
      </c>
      <c r="S2" s="17" t="s">
        <v>25</v>
      </c>
      <c r="T2" s="17" t="s">
        <v>26</v>
      </c>
      <c r="U2" s="17" t="s">
        <v>27</v>
      </c>
      <c r="V2" s="17" t="s">
        <v>28</v>
      </c>
      <c r="W2" s="17" t="s">
        <v>29</v>
      </c>
      <c r="X2" s="17" t="s">
        <v>30</v>
      </c>
      <c r="Y2" s="17" t="s">
        <v>31</v>
      </c>
      <c r="Z2" s="17" t="s">
        <v>32</v>
      </c>
      <c r="AA2" s="17" t="s">
        <v>33</v>
      </c>
      <c r="AB2" s="17" t="s">
        <v>34</v>
      </c>
      <c r="AC2" s="17" t="s">
        <v>34</v>
      </c>
    </row>
    <row r="3" spans="1:29" ht="102.75" thickBot="1" x14ac:dyDescent="0.25">
      <c r="A3" s="12"/>
      <c r="B3" s="2"/>
      <c r="C3" s="1" t="s">
        <v>23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46</v>
      </c>
      <c r="K3" s="1" t="s">
        <v>41</v>
      </c>
      <c r="L3" s="1" t="s">
        <v>42</v>
      </c>
      <c r="M3" s="1" t="s">
        <v>43</v>
      </c>
      <c r="N3" s="1" t="s">
        <v>44</v>
      </c>
      <c r="O3" s="1" t="s">
        <v>45</v>
      </c>
      <c r="P3" s="7" t="s">
        <v>47</v>
      </c>
      <c r="Q3" s="19" t="s">
        <v>23</v>
      </c>
      <c r="R3" s="19" t="s">
        <v>35</v>
      </c>
      <c r="S3" s="19" t="s">
        <v>36</v>
      </c>
      <c r="T3" s="19" t="s">
        <v>37</v>
      </c>
      <c r="U3" s="19" t="s">
        <v>38</v>
      </c>
      <c r="V3" s="19" t="s">
        <v>39</v>
      </c>
      <c r="W3" s="19" t="s">
        <v>40</v>
      </c>
      <c r="X3" s="19" t="s">
        <v>46</v>
      </c>
      <c r="Y3" s="19" t="s">
        <v>41</v>
      </c>
      <c r="Z3" s="19" t="s">
        <v>42</v>
      </c>
      <c r="AA3" s="19" t="s">
        <v>43</v>
      </c>
      <c r="AB3" s="19" t="s">
        <v>44</v>
      </c>
      <c r="AC3" s="19" t="s">
        <v>45</v>
      </c>
    </row>
    <row r="4" spans="1:29" ht="12.75" customHeight="1" x14ac:dyDescent="0.2">
      <c r="A4" s="30">
        <v>1</v>
      </c>
      <c r="B4" s="33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>
        <v>93265.86</v>
      </c>
      <c r="O4" s="20"/>
      <c r="P4" s="22">
        <f>MIN(C4:O10)</f>
        <v>93265.86</v>
      </c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6">
        <f>(P4/N4*100*100%)</f>
        <v>100</v>
      </c>
      <c r="AC4" s="28"/>
    </row>
    <row r="5" spans="1:29" ht="12.75" customHeight="1" x14ac:dyDescent="0.2">
      <c r="A5" s="31"/>
      <c r="B5" s="34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2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7"/>
      <c r="AC5" s="29"/>
    </row>
    <row r="6" spans="1:29" ht="45" x14ac:dyDescent="0.2">
      <c r="A6" s="31"/>
      <c r="B6" s="3" t="s">
        <v>13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3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7"/>
      <c r="AC6" s="29"/>
    </row>
    <row r="7" spans="1:29" ht="12.75" customHeight="1" x14ac:dyDescent="0.2">
      <c r="A7" s="31"/>
      <c r="B7" s="35" t="s">
        <v>14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3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7"/>
      <c r="AC7" s="29"/>
    </row>
    <row r="8" spans="1:29" ht="12.75" customHeight="1" x14ac:dyDescent="0.2">
      <c r="A8" s="31"/>
      <c r="B8" s="34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3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7"/>
      <c r="AC8" s="29"/>
    </row>
    <row r="9" spans="1:29" ht="12.75" customHeight="1" x14ac:dyDescent="0.2">
      <c r="A9" s="31"/>
      <c r="B9" s="35" t="s">
        <v>12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3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7"/>
      <c r="AC9" s="29"/>
    </row>
    <row r="10" spans="1:29" ht="12.75" customHeight="1" x14ac:dyDescent="0.2">
      <c r="A10" s="32"/>
      <c r="B10" s="34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3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7"/>
      <c r="AC10" s="29"/>
    </row>
    <row r="11" spans="1:29" ht="30" x14ac:dyDescent="0.2">
      <c r="A11" s="13">
        <v>2</v>
      </c>
      <c r="B11" s="3" t="s">
        <v>1</v>
      </c>
      <c r="C11" s="6"/>
      <c r="D11" s="6"/>
      <c r="E11" s="6"/>
      <c r="F11" s="6"/>
      <c r="G11" s="6"/>
      <c r="H11" s="6">
        <v>21040.58</v>
      </c>
      <c r="I11" s="6"/>
      <c r="J11" s="6"/>
      <c r="K11" s="6"/>
      <c r="L11" s="6">
        <v>23387.26</v>
      </c>
      <c r="M11" s="6"/>
      <c r="N11" s="6"/>
      <c r="O11" s="6"/>
      <c r="P11" s="8">
        <f>MIN(C11:O11)</f>
        <v>21040.58</v>
      </c>
      <c r="Q11" s="10"/>
      <c r="R11" s="10"/>
      <c r="S11" s="10"/>
      <c r="T11" s="10"/>
      <c r="U11" s="10"/>
      <c r="V11" s="11">
        <f>(P11/21040.58*100*100%)</f>
        <v>100</v>
      </c>
      <c r="W11" s="10"/>
      <c r="X11" s="10"/>
      <c r="Y11" s="10"/>
      <c r="Z11" s="10">
        <f>(P11/L11*100*100%)</f>
        <v>89.965990030469584</v>
      </c>
      <c r="AA11" s="10"/>
      <c r="AB11" s="10"/>
      <c r="AC11" s="10"/>
    </row>
    <row r="12" spans="1:29" ht="30" x14ac:dyDescent="0.2">
      <c r="A12" s="13">
        <v>3</v>
      </c>
      <c r="B12" s="3" t="s">
        <v>18</v>
      </c>
      <c r="C12" s="6"/>
      <c r="D12" s="6"/>
      <c r="E12" s="6"/>
      <c r="F12" s="6"/>
      <c r="G12" s="6">
        <v>17973.52</v>
      </c>
      <c r="H12" s="6"/>
      <c r="I12" s="6"/>
      <c r="J12" s="6"/>
      <c r="K12" s="6"/>
      <c r="L12" s="6"/>
      <c r="M12" s="6"/>
      <c r="N12" s="6"/>
      <c r="O12" s="6"/>
      <c r="P12" s="8">
        <f t="shared" ref="P12:P13" si="0">MIN(C12:O12)</f>
        <v>17973.52</v>
      </c>
      <c r="Q12" s="10"/>
      <c r="R12" s="10"/>
      <c r="S12" s="10"/>
      <c r="T12" s="10"/>
      <c r="U12" s="11">
        <f>(P12/17973.52*100*100%)</f>
        <v>100</v>
      </c>
      <c r="V12" s="10"/>
      <c r="W12" s="10"/>
      <c r="X12" s="10"/>
      <c r="Y12" s="10"/>
      <c r="Z12" s="10"/>
      <c r="AA12" s="10"/>
      <c r="AB12" s="10"/>
      <c r="AC12" s="10"/>
    </row>
    <row r="13" spans="1:29" ht="45" x14ac:dyDescent="0.2">
      <c r="A13" s="13">
        <v>4</v>
      </c>
      <c r="B13" s="3" t="s">
        <v>2</v>
      </c>
      <c r="C13" s="6"/>
      <c r="D13" s="6"/>
      <c r="E13" s="6"/>
      <c r="F13" s="6"/>
      <c r="G13" s="6"/>
      <c r="H13" s="6"/>
      <c r="I13" s="6"/>
      <c r="J13" s="6"/>
      <c r="K13" s="6">
        <v>8710</v>
      </c>
      <c r="L13" s="6"/>
      <c r="M13" s="6"/>
      <c r="N13" s="6"/>
      <c r="O13" s="6"/>
      <c r="P13" s="8">
        <f t="shared" si="0"/>
        <v>8710</v>
      </c>
      <c r="Q13" s="10"/>
      <c r="R13" s="10"/>
      <c r="S13" s="10"/>
      <c r="T13" s="10"/>
      <c r="U13" s="10"/>
      <c r="V13" s="10"/>
      <c r="W13" s="10"/>
      <c r="X13" s="10"/>
      <c r="Y13" s="11">
        <f>(P13/8710*100*100%)</f>
        <v>100</v>
      </c>
      <c r="Z13" s="10"/>
      <c r="AA13" s="10"/>
      <c r="AB13" s="10"/>
      <c r="AC13" s="10"/>
    </row>
    <row r="14" spans="1:29" ht="45" x14ac:dyDescent="0.2">
      <c r="A14" s="36">
        <v>5</v>
      </c>
      <c r="B14" s="3" t="s">
        <v>15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>
        <v>45489.599999999999</v>
      </c>
      <c r="P14" s="22">
        <f>MIN(C14:O15)</f>
        <v>45489.599999999999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7">
        <f>(P14/45489.6*100*100%)</f>
        <v>100</v>
      </c>
    </row>
    <row r="15" spans="1:29" ht="30" x14ac:dyDescent="0.2">
      <c r="A15" s="32"/>
      <c r="B15" s="3" t="s">
        <v>16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3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7"/>
    </row>
    <row r="16" spans="1:29" ht="30" x14ac:dyDescent="0.2">
      <c r="A16" s="13">
        <v>6</v>
      </c>
      <c r="B16" s="4" t="s">
        <v>19</v>
      </c>
      <c r="C16" s="6">
        <v>11210.4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8">
        <f>MIN(C16:O16)</f>
        <v>11210.4</v>
      </c>
      <c r="Q16" s="11">
        <f>(P16/11210.4*100*100%)</f>
        <v>100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30" x14ac:dyDescent="0.2">
      <c r="A17" s="13">
        <v>7</v>
      </c>
      <c r="B17" s="3" t="s">
        <v>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v>12715.92</v>
      </c>
      <c r="N17" s="6"/>
      <c r="O17" s="6"/>
      <c r="P17" s="8">
        <f t="shared" ref="P17:P26" si="1">MIN(C17:O17)</f>
        <v>12715.92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>
        <f>(P17/12715.92*100*100%)</f>
        <v>100</v>
      </c>
      <c r="AB17" s="10"/>
      <c r="AC17" s="10"/>
    </row>
    <row r="18" spans="1:29" ht="30" x14ac:dyDescent="0.2">
      <c r="A18" s="13">
        <v>8</v>
      </c>
      <c r="B18" s="3" t="s">
        <v>4</v>
      </c>
      <c r="C18" s="6"/>
      <c r="D18" s="6">
        <v>8866.7999999999993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8">
        <f t="shared" si="1"/>
        <v>8866.7999999999993</v>
      </c>
      <c r="Q18" s="10"/>
      <c r="R18" s="11">
        <f>P18/8866.8*100*100%</f>
        <v>100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30" x14ac:dyDescent="0.2">
      <c r="A19" s="13">
        <v>9</v>
      </c>
      <c r="B19" s="3" t="s">
        <v>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9" t="s">
        <v>48</v>
      </c>
      <c r="Q19" s="39" t="s">
        <v>50</v>
      </c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</row>
    <row r="20" spans="1:29" ht="30" x14ac:dyDescent="0.2">
      <c r="A20" s="13">
        <v>10</v>
      </c>
      <c r="B20" s="3" t="s">
        <v>6</v>
      </c>
      <c r="C20" s="6"/>
      <c r="D20" s="6"/>
      <c r="E20" s="6"/>
      <c r="F20" s="6"/>
      <c r="G20" s="6"/>
      <c r="H20" s="6"/>
      <c r="I20" s="6"/>
      <c r="J20" s="6">
        <v>12646</v>
      </c>
      <c r="K20" s="6"/>
      <c r="L20" s="6"/>
      <c r="M20" s="6"/>
      <c r="N20" s="6"/>
      <c r="O20" s="6"/>
      <c r="P20" s="8">
        <f t="shared" si="1"/>
        <v>12646</v>
      </c>
      <c r="Q20" s="10"/>
      <c r="R20" s="10"/>
      <c r="S20" s="10"/>
      <c r="T20" s="10"/>
      <c r="U20" s="10"/>
      <c r="V20" s="10"/>
      <c r="W20" s="10"/>
      <c r="X20" s="11">
        <f>(P20/12646*100*100%)</f>
        <v>100</v>
      </c>
      <c r="Y20" s="10"/>
      <c r="Z20" s="10"/>
      <c r="AA20" s="10"/>
      <c r="AB20" s="10"/>
      <c r="AC20" s="10"/>
    </row>
    <row r="21" spans="1:29" ht="30" x14ac:dyDescent="0.2">
      <c r="A21" s="13">
        <v>11</v>
      </c>
      <c r="B21" s="3" t="s">
        <v>7</v>
      </c>
      <c r="C21" s="6"/>
      <c r="D21" s="6"/>
      <c r="E21" s="6">
        <v>24359.4</v>
      </c>
      <c r="F21" s="6"/>
      <c r="G21" s="6"/>
      <c r="H21" s="6">
        <v>17540.580000000002</v>
      </c>
      <c r="I21" s="6"/>
      <c r="J21" s="6"/>
      <c r="K21" s="6"/>
      <c r="L21" s="6"/>
      <c r="M21" s="6"/>
      <c r="N21" s="6"/>
      <c r="O21" s="6"/>
      <c r="P21" s="8">
        <f t="shared" si="1"/>
        <v>17540.580000000002</v>
      </c>
      <c r="Q21" s="10"/>
      <c r="R21" s="10"/>
      <c r="S21" s="10">
        <f>(P21/24359.4*100*100%)</f>
        <v>72.007438606862237</v>
      </c>
      <c r="T21" s="10"/>
      <c r="U21" s="10"/>
      <c r="V21" s="11">
        <f>(P21/17540.58*100*100%)</f>
        <v>100</v>
      </c>
      <c r="W21" s="10"/>
      <c r="X21" s="10"/>
      <c r="Y21" s="10"/>
      <c r="Z21" s="10"/>
      <c r="AA21" s="10"/>
      <c r="AB21" s="10"/>
      <c r="AC21" s="10"/>
    </row>
    <row r="22" spans="1:29" ht="30" x14ac:dyDescent="0.2">
      <c r="A22" s="13">
        <v>12</v>
      </c>
      <c r="B22" s="3" t="s">
        <v>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9" t="s">
        <v>48</v>
      </c>
      <c r="Q22" s="39" t="s">
        <v>50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1"/>
    </row>
    <row r="23" spans="1:29" ht="30" x14ac:dyDescent="0.2">
      <c r="A23" s="13">
        <v>13</v>
      </c>
      <c r="B23" s="4" t="s">
        <v>20</v>
      </c>
      <c r="C23" s="6"/>
      <c r="D23" s="6"/>
      <c r="E23" s="6"/>
      <c r="F23" s="6"/>
      <c r="G23" s="6"/>
      <c r="H23" s="6"/>
      <c r="I23" s="6">
        <v>14720.4</v>
      </c>
      <c r="J23" s="6"/>
      <c r="K23" s="6"/>
      <c r="L23" s="6"/>
      <c r="M23" s="6"/>
      <c r="N23" s="6"/>
      <c r="O23" s="6"/>
      <c r="P23" s="8">
        <f t="shared" si="1"/>
        <v>14720.4</v>
      </c>
      <c r="Q23" s="10"/>
      <c r="R23" s="10"/>
      <c r="S23" s="10"/>
      <c r="T23" s="10"/>
      <c r="U23" s="10"/>
      <c r="V23" s="10"/>
      <c r="W23" s="11">
        <f>(P23/14720.4*100*100%)</f>
        <v>100</v>
      </c>
      <c r="X23" s="10"/>
      <c r="Y23" s="10"/>
      <c r="Z23" s="10"/>
      <c r="AA23" s="10"/>
      <c r="AB23" s="10"/>
      <c r="AC23" s="10"/>
    </row>
    <row r="24" spans="1:29" ht="30" x14ac:dyDescent="0.2">
      <c r="A24" s="13">
        <v>14</v>
      </c>
      <c r="B24" s="3" t="s">
        <v>9</v>
      </c>
      <c r="C24" s="6"/>
      <c r="D24" s="6"/>
      <c r="E24" s="6"/>
      <c r="F24" s="6"/>
      <c r="G24" s="6"/>
      <c r="H24" s="6">
        <v>7494.11</v>
      </c>
      <c r="I24" s="6"/>
      <c r="J24" s="6"/>
      <c r="K24" s="6"/>
      <c r="L24" s="6"/>
      <c r="M24" s="6"/>
      <c r="N24" s="6"/>
      <c r="O24" s="6"/>
      <c r="P24" s="8">
        <f t="shared" si="1"/>
        <v>7494.11</v>
      </c>
      <c r="Q24" s="10"/>
      <c r="R24" s="10"/>
      <c r="S24" s="10"/>
      <c r="T24" s="10"/>
      <c r="U24" s="10"/>
      <c r="V24" s="11">
        <f>(P24/7494.11*100*100%)</f>
        <v>100</v>
      </c>
      <c r="W24" s="10"/>
      <c r="X24" s="10"/>
      <c r="Y24" s="10"/>
      <c r="Z24" s="10"/>
      <c r="AA24" s="10"/>
      <c r="AB24" s="10"/>
      <c r="AC24" s="10"/>
    </row>
    <row r="25" spans="1:29" ht="30" x14ac:dyDescent="0.2">
      <c r="A25" s="13">
        <v>15</v>
      </c>
      <c r="B25" s="3" t="s">
        <v>17</v>
      </c>
      <c r="C25" s="6"/>
      <c r="D25" s="6"/>
      <c r="E25" s="6"/>
      <c r="F25" s="6"/>
      <c r="G25" s="6"/>
      <c r="H25" s="6"/>
      <c r="I25" s="6">
        <v>20601</v>
      </c>
      <c r="J25" s="6"/>
      <c r="K25" s="6"/>
      <c r="L25" s="6"/>
      <c r="M25" s="6"/>
      <c r="N25" s="6"/>
      <c r="O25" s="6">
        <v>27737.64</v>
      </c>
      <c r="P25" s="8">
        <f t="shared" si="1"/>
        <v>20601</v>
      </c>
      <c r="Q25" s="10"/>
      <c r="R25" s="10"/>
      <c r="S25" s="10"/>
      <c r="T25" s="10"/>
      <c r="U25" s="10"/>
      <c r="V25" s="10"/>
      <c r="W25" s="11">
        <f>(P25/20601*100*100%)</f>
        <v>100</v>
      </c>
      <c r="X25" s="10"/>
      <c r="Y25" s="10"/>
      <c r="Z25" s="10"/>
      <c r="AA25" s="10"/>
      <c r="AB25" s="10"/>
      <c r="AC25" s="10"/>
    </row>
    <row r="26" spans="1:29" ht="30" x14ac:dyDescent="0.2">
      <c r="A26" s="13">
        <v>16</v>
      </c>
      <c r="B26" s="3" t="s">
        <v>10</v>
      </c>
      <c r="C26" s="6"/>
      <c r="D26" s="6"/>
      <c r="E26" s="6"/>
      <c r="F26" s="6">
        <v>13556.16</v>
      </c>
      <c r="G26" s="6"/>
      <c r="H26" s="6"/>
      <c r="I26" s="6"/>
      <c r="J26" s="6"/>
      <c r="K26" s="6"/>
      <c r="L26" s="6"/>
      <c r="M26" s="6"/>
      <c r="N26" s="6"/>
      <c r="O26" s="6"/>
      <c r="P26" s="8">
        <f t="shared" si="1"/>
        <v>13556.16</v>
      </c>
      <c r="Q26" s="10"/>
      <c r="R26" s="10"/>
      <c r="S26" s="10"/>
      <c r="T26" s="11">
        <f>(P26/13556.16*100*100%)</f>
        <v>100</v>
      </c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30" x14ac:dyDescent="0.2">
      <c r="A27" s="13">
        <v>17</v>
      </c>
      <c r="B27" s="3" t="s">
        <v>11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9" t="s">
        <v>48</v>
      </c>
      <c r="Q27" s="39" t="s">
        <v>50</v>
      </c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1"/>
    </row>
    <row r="28" spans="1:29" ht="30" x14ac:dyDescent="0.2">
      <c r="A28" s="13">
        <v>18</v>
      </c>
      <c r="B28" s="5" t="s">
        <v>21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9" t="s">
        <v>48</v>
      </c>
      <c r="Q28" s="39" t="s">
        <v>50</v>
      </c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1"/>
    </row>
  </sheetData>
  <mergeCells count="66">
    <mergeCell ref="A1:B1"/>
    <mergeCell ref="Q28:AC28"/>
    <mergeCell ref="AC14:AC15"/>
    <mergeCell ref="Q22:AC22"/>
    <mergeCell ref="Q19:AC19"/>
    <mergeCell ref="Q27:AC27"/>
    <mergeCell ref="W14:W15"/>
    <mergeCell ref="X14:X15"/>
    <mergeCell ref="Y14:Y15"/>
    <mergeCell ref="Z14:Z15"/>
    <mergeCell ref="AA14:AA15"/>
    <mergeCell ref="AB14:AB15"/>
    <mergeCell ref="Q14:Q15"/>
    <mergeCell ref="R14:R15"/>
    <mergeCell ref="S14:S15"/>
    <mergeCell ref="T14:T15"/>
    <mergeCell ref="U14:U15"/>
    <mergeCell ref="V14:V15"/>
    <mergeCell ref="Q4:Q10"/>
    <mergeCell ref="R4:R10"/>
    <mergeCell ref="S4:S10"/>
    <mergeCell ref="T4:T10"/>
    <mergeCell ref="U4:U10"/>
    <mergeCell ref="V4:V10"/>
    <mergeCell ref="E14:E15"/>
    <mergeCell ref="F14:F15"/>
    <mergeCell ref="G14:G15"/>
    <mergeCell ref="H14:H15"/>
    <mergeCell ref="A4:A10"/>
    <mergeCell ref="B4:B5"/>
    <mergeCell ref="C4:C10"/>
    <mergeCell ref="D4:D10"/>
    <mergeCell ref="E4:E10"/>
    <mergeCell ref="F4:F10"/>
    <mergeCell ref="B7:B8"/>
    <mergeCell ref="B9:B10"/>
    <mergeCell ref="A14:A15"/>
    <mergeCell ref="C14:C15"/>
    <mergeCell ref="D14:D15"/>
    <mergeCell ref="G4:G10"/>
    <mergeCell ref="H4:H10"/>
    <mergeCell ref="I4:I10"/>
    <mergeCell ref="J4:J10"/>
    <mergeCell ref="K4:K10"/>
    <mergeCell ref="AB1:AC1"/>
    <mergeCell ref="Q1:AA1"/>
    <mergeCell ref="AB4:AB10"/>
    <mergeCell ref="AC4:AC10"/>
    <mergeCell ref="N4:N10"/>
    <mergeCell ref="W4:W10"/>
    <mergeCell ref="X4:X10"/>
    <mergeCell ref="Y4:Y10"/>
    <mergeCell ref="Z4:Z10"/>
    <mergeCell ref="AA4:AA10"/>
    <mergeCell ref="I14:I15"/>
    <mergeCell ref="J14:J15"/>
    <mergeCell ref="K14:K15"/>
    <mergeCell ref="L14:L15"/>
    <mergeCell ref="L4:L10"/>
    <mergeCell ref="M14:M15"/>
    <mergeCell ref="N14:N15"/>
    <mergeCell ref="O14:O15"/>
    <mergeCell ref="P4:P10"/>
    <mergeCell ref="P14:P15"/>
    <mergeCell ref="O4:O10"/>
    <mergeCell ref="M4:M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PUNKTACJA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2021-10-25T10:55:41Z</cp:lastPrinted>
  <dcterms:created xsi:type="dcterms:W3CDTF">2017-10-17T08:31:41Z</dcterms:created>
  <dcterms:modified xsi:type="dcterms:W3CDTF">2021-11-12T13:48:53Z</dcterms:modified>
</cp:coreProperties>
</file>