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MAE\Desktop\"/>
    </mc:Choice>
  </mc:AlternateContent>
  <bookViews>
    <workbookView xWindow="0" yWindow="0" windowWidth="28800" windowHeight="12000" tabRatio="577" firstSheet="31" activeTab="45"/>
  </bookViews>
  <sheets>
    <sheet name="Cz. 1" sheetId="1" r:id="rId1"/>
    <sheet name="Cz. 2" sheetId="3" r:id="rId2"/>
    <sheet name="Cz. 3" sheetId="60" r:id="rId3"/>
    <sheet name="Cz. 4" sheetId="4" r:id="rId4"/>
    <sheet name="Cz. 5" sheetId="5" r:id="rId5"/>
    <sheet name="Cz. 6" sheetId="6" r:id="rId6"/>
    <sheet name="Cz. 7 " sheetId="7" r:id="rId7"/>
    <sheet name="Cz. 8" sheetId="8" r:id="rId8"/>
    <sheet name="Cz. 9" sheetId="9" r:id="rId9"/>
    <sheet name="Cz. 10" sheetId="10" r:id="rId10"/>
    <sheet name="Cz. 11" sheetId="11" r:id="rId11"/>
    <sheet name="Cz. 12" sheetId="12" r:id="rId12"/>
    <sheet name="Cz. 13" sheetId="13" r:id="rId13"/>
    <sheet name="Cz. 14" sheetId="14" r:id="rId14"/>
    <sheet name="Cz. 15" sheetId="15" r:id="rId15"/>
    <sheet name="Cz. 16" sheetId="16" r:id="rId16"/>
    <sheet name="Cz. 17" sheetId="17" r:id="rId17"/>
    <sheet name="Cz. 18" sheetId="18" r:id="rId18"/>
    <sheet name="Cz. 19" sheetId="19" r:id="rId19"/>
    <sheet name="Cz. 20" sheetId="20" r:id="rId20"/>
    <sheet name="Cz. 21" sheetId="21" r:id="rId21"/>
    <sheet name="Cz. 22" sheetId="22" r:id="rId22"/>
    <sheet name="Cz. 23" sheetId="23" r:id="rId23"/>
    <sheet name="Cz. 24" sheetId="24" r:id="rId24"/>
    <sheet name="Cz. 25" sheetId="25" r:id="rId25"/>
    <sheet name="Cz. 26" sheetId="26" r:id="rId26"/>
    <sheet name="Cz. 27" sheetId="27" r:id="rId27"/>
    <sheet name="Cz. 28" sheetId="28" r:id="rId28"/>
    <sheet name="Cz. 29" sheetId="29" r:id="rId29"/>
    <sheet name="Cz. 30" sheetId="30" r:id="rId30"/>
    <sheet name="Cz. 31" sheetId="31" r:id="rId31"/>
    <sheet name="Cz. 32" sheetId="32" r:id="rId32"/>
    <sheet name="Cz. 33" sheetId="33" r:id="rId33"/>
    <sheet name="Cz. 34" sheetId="34" r:id="rId34"/>
    <sheet name="Cz. 35" sheetId="35" r:id="rId35"/>
    <sheet name="Cz. 36" sheetId="36" r:id="rId36"/>
    <sheet name="Cz. 38" sheetId="38" r:id="rId37"/>
    <sheet name="Cz. 39" sheetId="39" r:id="rId38"/>
    <sheet name="Cz. 40" sheetId="40" r:id="rId39"/>
    <sheet name="Cz. 41" sheetId="41" r:id="rId40"/>
    <sheet name="Cz. 42" sheetId="43" r:id="rId41"/>
    <sheet name="Cz. 43" sheetId="44" r:id="rId42"/>
    <sheet name="Cz. 44" sheetId="45" r:id="rId43"/>
    <sheet name="Cz. 45" sheetId="46" r:id="rId44"/>
    <sheet name="Cz. 46" sheetId="47" r:id="rId45"/>
    <sheet name="Cz. 47" sheetId="48" r:id="rId46"/>
  </sheets>
  <definedNames>
    <definedName name="_xlnm.Print_Area" localSheetId="3">'Cz. 4'!$A$1:$I$11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46" l="1"/>
  <c r="H9" i="46"/>
  <c r="G9" i="46"/>
  <c r="F9" i="46"/>
  <c r="E9" i="46"/>
  <c r="D9" i="46"/>
  <c r="C9" i="46"/>
  <c r="B9" i="46"/>
  <c r="I8" i="46"/>
  <c r="H8" i="46"/>
  <c r="G8" i="46"/>
  <c r="F8" i="46"/>
  <c r="E8" i="46"/>
  <c r="D8" i="46"/>
  <c r="C8" i="46"/>
  <c r="B8" i="46"/>
  <c r="I7" i="46"/>
  <c r="H7" i="46"/>
  <c r="G7" i="46"/>
  <c r="F7" i="46"/>
  <c r="E7" i="46"/>
  <c r="D7" i="46"/>
  <c r="C7" i="46"/>
  <c r="B7" i="46"/>
  <c r="B10" i="46" l="1"/>
  <c r="D10" i="46"/>
  <c r="F10" i="46"/>
  <c r="H10" i="46"/>
  <c r="C10" i="46"/>
  <c r="E10" i="46"/>
  <c r="G10" i="46"/>
  <c r="I10" i="46"/>
  <c r="G7" i="48" l="1"/>
  <c r="F7" i="48"/>
  <c r="E7" i="48"/>
  <c r="D7" i="48"/>
  <c r="C7" i="48"/>
  <c r="B7" i="48"/>
  <c r="G6" i="48"/>
  <c r="G8" i="48" s="1"/>
  <c r="F6" i="48"/>
  <c r="F8" i="48" s="1"/>
  <c r="E6" i="48"/>
  <c r="D6" i="48"/>
  <c r="D8" i="48" s="1"/>
  <c r="C6" i="48"/>
  <c r="B6" i="48"/>
  <c r="B8" i="48" s="1"/>
  <c r="C8" i="48" l="1"/>
  <c r="E8" i="48"/>
  <c r="J7" i="47" l="1"/>
  <c r="I7" i="47"/>
  <c r="H7" i="47"/>
  <c r="G7" i="47"/>
  <c r="F7" i="47"/>
  <c r="E7" i="47"/>
  <c r="D7" i="47"/>
  <c r="C7" i="47"/>
  <c r="B7" i="47"/>
  <c r="J6" i="47"/>
  <c r="I6" i="47"/>
  <c r="H6" i="47"/>
  <c r="G6" i="47"/>
  <c r="F6" i="47"/>
  <c r="E6" i="47"/>
  <c r="D6" i="47"/>
  <c r="C6" i="47"/>
  <c r="B6" i="47"/>
  <c r="C8" i="47" l="1"/>
  <c r="E8" i="47"/>
  <c r="G8" i="47"/>
  <c r="I8" i="47"/>
  <c r="B8" i="47"/>
  <c r="D8" i="47"/>
  <c r="F8" i="47"/>
  <c r="H8" i="47"/>
  <c r="J8" i="47"/>
  <c r="H7" i="43"/>
  <c r="H6" i="43"/>
  <c r="H8" i="43" l="1"/>
  <c r="I7" i="43" l="1"/>
  <c r="G7" i="43"/>
  <c r="F7" i="43"/>
  <c r="E7" i="43"/>
  <c r="D7" i="43"/>
  <c r="C7" i="43"/>
  <c r="B7" i="43"/>
  <c r="I6" i="43"/>
  <c r="G6" i="43"/>
  <c r="F6" i="43"/>
  <c r="E6" i="43"/>
  <c r="D6" i="43"/>
  <c r="C6" i="43"/>
  <c r="B6" i="43"/>
  <c r="B8" i="43" l="1"/>
  <c r="D8" i="43"/>
  <c r="F8" i="43"/>
  <c r="I8" i="43"/>
  <c r="C8" i="43"/>
  <c r="E8" i="43"/>
  <c r="G8" i="43"/>
  <c r="H9" i="41"/>
  <c r="H8" i="41"/>
  <c r="H7" i="41"/>
  <c r="H10" i="41" s="1"/>
  <c r="J11" i="40"/>
  <c r="J10" i="40"/>
  <c r="J9" i="40"/>
  <c r="J8" i="40"/>
  <c r="J9" i="38"/>
  <c r="I9" i="38"/>
  <c r="H9" i="38"/>
  <c r="G9" i="38"/>
  <c r="F9" i="38"/>
  <c r="E9" i="38"/>
  <c r="D9" i="38"/>
  <c r="C9" i="38"/>
  <c r="B9" i="38"/>
  <c r="J8" i="38"/>
  <c r="I8" i="38"/>
  <c r="H8" i="38"/>
  <c r="G8" i="38"/>
  <c r="F8" i="38"/>
  <c r="E8" i="38"/>
  <c r="D8" i="38"/>
  <c r="C8" i="38"/>
  <c r="B8" i="38"/>
  <c r="J7" i="38"/>
  <c r="I7" i="38"/>
  <c r="I10" i="38" s="1"/>
  <c r="H7" i="38"/>
  <c r="G7" i="38"/>
  <c r="G10" i="38" s="1"/>
  <c r="F7" i="38"/>
  <c r="E7" i="38"/>
  <c r="E10" i="38" s="1"/>
  <c r="D7" i="38"/>
  <c r="C7" i="38"/>
  <c r="C10" i="38" s="1"/>
  <c r="B7" i="38"/>
  <c r="C7" i="36"/>
  <c r="C8" i="36"/>
  <c r="C9" i="36"/>
  <c r="I11" i="35"/>
  <c r="I10" i="35"/>
  <c r="I9" i="35"/>
  <c r="I8" i="35"/>
  <c r="N9" i="34"/>
  <c r="N8" i="34"/>
  <c r="N7" i="34"/>
  <c r="J12" i="40" l="1"/>
  <c r="B10" i="38"/>
  <c r="D10" i="38"/>
  <c r="F10" i="38"/>
  <c r="H10" i="38"/>
  <c r="J10" i="38"/>
  <c r="C10" i="36"/>
  <c r="I12" i="35"/>
  <c r="N10" i="34"/>
  <c r="L11" i="25" l="1"/>
  <c r="L10" i="25"/>
  <c r="L9" i="25"/>
  <c r="L8" i="25"/>
  <c r="J10" i="20"/>
  <c r="J9" i="20"/>
  <c r="J8" i="20"/>
  <c r="J7" i="20"/>
  <c r="N11" i="18"/>
  <c r="N10" i="18"/>
  <c r="N9" i="18"/>
  <c r="N8" i="18"/>
  <c r="N12" i="18" s="1"/>
  <c r="L11" i="17"/>
  <c r="L10" i="17"/>
  <c r="L9" i="17"/>
  <c r="L8" i="17"/>
  <c r="J11" i="45"/>
  <c r="I11" i="45"/>
  <c r="H11" i="45"/>
  <c r="G11" i="45"/>
  <c r="F11" i="45"/>
  <c r="E11" i="45"/>
  <c r="D11" i="45"/>
  <c r="C11" i="45"/>
  <c r="B11" i="45"/>
  <c r="J10" i="45"/>
  <c r="I10" i="45"/>
  <c r="H10" i="45"/>
  <c r="G10" i="45"/>
  <c r="F10" i="45"/>
  <c r="E10" i="45"/>
  <c r="D10" i="45"/>
  <c r="C10" i="45"/>
  <c r="B10" i="45"/>
  <c r="J9" i="45"/>
  <c r="I9" i="45"/>
  <c r="H9" i="45"/>
  <c r="G9" i="45"/>
  <c r="F9" i="45"/>
  <c r="E9" i="45"/>
  <c r="D9" i="45"/>
  <c r="C9" i="45"/>
  <c r="B9" i="45"/>
  <c r="J8" i="45"/>
  <c r="I8" i="45"/>
  <c r="H8" i="45"/>
  <c r="G8" i="45"/>
  <c r="F8" i="45"/>
  <c r="E8" i="45"/>
  <c r="D8" i="45"/>
  <c r="C8" i="45"/>
  <c r="B8" i="45"/>
  <c r="L9" i="41"/>
  <c r="K9" i="41"/>
  <c r="J9" i="41"/>
  <c r="I9" i="41"/>
  <c r="G9" i="41"/>
  <c r="F9" i="41"/>
  <c r="E9" i="41"/>
  <c r="D9" i="41"/>
  <c r="C9" i="41"/>
  <c r="B9" i="41"/>
  <c r="L8" i="41"/>
  <c r="K8" i="41"/>
  <c r="J8" i="41"/>
  <c r="I8" i="41"/>
  <c r="G8" i="41"/>
  <c r="F8" i="41"/>
  <c r="E8" i="41"/>
  <c r="D8" i="41"/>
  <c r="C8" i="41"/>
  <c r="B8" i="41"/>
  <c r="L7" i="41"/>
  <c r="K7" i="41"/>
  <c r="J7" i="41"/>
  <c r="I7" i="41"/>
  <c r="G7" i="41"/>
  <c r="F7" i="41"/>
  <c r="E7" i="41"/>
  <c r="D7" i="41"/>
  <c r="C7" i="41"/>
  <c r="B7" i="41"/>
  <c r="L11" i="40"/>
  <c r="K11" i="40"/>
  <c r="I11" i="40"/>
  <c r="H11" i="40"/>
  <c r="G11" i="40"/>
  <c r="F11" i="40"/>
  <c r="E11" i="40"/>
  <c r="D11" i="40"/>
  <c r="C11" i="40"/>
  <c r="B11" i="40"/>
  <c r="L10" i="40"/>
  <c r="K10" i="40"/>
  <c r="I10" i="40"/>
  <c r="H10" i="40"/>
  <c r="G10" i="40"/>
  <c r="F10" i="40"/>
  <c r="E10" i="40"/>
  <c r="D10" i="40"/>
  <c r="C10" i="40"/>
  <c r="B10" i="40"/>
  <c r="L9" i="40"/>
  <c r="K9" i="40"/>
  <c r="I9" i="40"/>
  <c r="H9" i="40"/>
  <c r="G9" i="40"/>
  <c r="F9" i="40"/>
  <c r="E9" i="40"/>
  <c r="D9" i="40"/>
  <c r="C9" i="40"/>
  <c r="B9" i="40"/>
  <c r="L8" i="40"/>
  <c r="L12" i="40" s="1"/>
  <c r="K8" i="40"/>
  <c r="K12" i="40" s="1"/>
  <c r="I8" i="40"/>
  <c r="I12" i="40" s="1"/>
  <c r="H8" i="40"/>
  <c r="H12" i="40" s="1"/>
  <c r="G8" i="40"/>
  <c r="G12" i="40" s="1"/>
  <c r="F8" i="40"/>
  <c r="F12" i="40" s="1"/>
  <c r="E8" i="40"/>
  <c r="E12" i="40" s="1"/>
  <c r="D8" i="40"/>
  <c r="D12" i="40" s="1"/>
  <c r="C8" i="40"/>
  <c r="C12" i="40" s="1"/>
  <c r="B8" i="40"/>
  <c r="B12" i="40" s="1"/>
  <c r="I11" i="39"/>
  <c r="H11" i="39"/>
  <c r="G11" i="39"/>
  <c r="F11" i="39"/>
  <c r="E11" i="39"/>
  <c r="D11" i="39"/>
  <c r="C11" i="39"/>
  <c r="B11" i="39"/>
  <c r="I10" i="39"/>
  <c r="H10" i="39"/>
  <c r="G10" i="39"/>
  <c r="F10" i="39"/>
  <c r="E10" i="39"/>
  <c r="D10" i="39"/>
  <c r="C10" i="39"/>
  <c r="B10" i="39"/>
  <c r="I9" i="39"/>
  <c r="H9" i="39"/>
  <c r="G9" i="39"/>
  <c r="F9" i="39"/>
  <c r="E9" i="39"/>
  <c r="D9" i="39"/>
  <c r="C9" i="39"/>
  <c r="B9" i="39"/>
  <c r="I8" i="39"/>
  <c r="I12" i="39" s="1"/>
  <c r="H8" i="39"/>
  <c r="H12" i="39" s="1"/>
  <c r="G8" i="39"/>
  <c r="G12" i="39" s="1"/>
  <c r="F8" i="39"/>
  <c r="F12" i="39" s="1"/>
  <c r="E8" i="39"/>
  <c r="E12" i="39" s="1"/>
  <c r="D8" i="39"/>
  <c r="D12" i="39" s="1"/>
  <c r="C8" i="39"/>
  <c r="C12" i="39" s="1"/>
  <c r="B8" i="39"/>
  <c r="B12" i="39" s="1"/>
  <c r="O9" i="34"/>
  <c r="M9" i="34"/>
  <c r="L9" i="34"/>
  <c r="K9" i="34"/>
  <c r="J9" i="34"/>
  <c r="I9" i="34"/>
  <c r="H9" i="34"/>
  <c r="G9" i="34"/>
  <c r="F9" i="34"/>
  <c r="E9" i="34"/>
  <c r="D9" i="34"/>
  <c r="C9" i="34"/>
  <c r="B9" i="34"/>
  <c r="O8" i="34"/>
  <c r="M8" i="34"/>
  <c r="L8" i="34"/>
  <c r="K8" i="34"/>
  <c r="J8" i="34"/>
  <c r="I8" i="34"/>
  <c r="H8" i="34"/>
  <c r="G8" i="34"/>
  <c r="F8" i="34"/>
  <c r="E8" i="34"/>
  <c r="D8" i="34"/>
  <c r="C8" i="34"/>
  <c r="B8" i="34"/>
  <c r="O7" i="34"/>
  <c r="M7" i="34"/>
  <c r="L7" i="34"/>
  <c r="K7" i="34"/>
  <c r="J7" i="34"/>
  <c r="I7" i="34"/>
  <c r="H7" i="34"/>
  <c r="G7" i="34"/>
  <c r="F7" i="34"/>
  <c r="E7" i="34"/>
  <c r="D7" i="34"/>
  <c r="C7" i="34"/>
  <c r="B7" i="34"/>
  <c r="M11" i="35"/>
  <c r="L11" i="35"/>
  <c r="K11" i="35"/>
  <c r="J11" i="35"/>
  <c r="H11" i="35"/>
  <c r="G11" i="35"/>
  <c r="F11" i="35"/>
  <c r="E11" i="35"/>
  <c r="D11" i="35"/>
  <c r="C11" i="35"/>
  <c r="B11" i="35"/>
  <c r="M10" i="35"/>
  <c r="L10" i="35"/>
  <c r="K10" i="35"/>
  <c r="J10" i="35"/>
  <c r="H10" i="35"/>
  <c r="G10" i="35"/>
  <c r="F10" i="35"/>
  <c r="E10" i="35"/>
  <c r="D10" i="35"/>
  <c r="C10" i="35"/>
  <c r="B10" i="35"/>
  <c r="M9" i="35"/>
  <c r="L9" i="35"/>
  <c r="K9" i="35"/>
  <c r="J9" i="35"/>
  <c r="H9" i="35"/>
  <c r="G9" i="35"/>
  <c r="F9" i="35"/>
  <c r="E9" i="35"/>
  <c r="D9" i="35"/>
  <c r="C9" i="35"/>
  <c r="B9" i="35"/>
  <c r="M8" i="35"/>
  <c r="L8" i="35"/>
  <c r="K8" i="35"/>
  <c r="J8" i="35"/>
  <c r="H8" i="35"/>
  <c r="G8" i="35"/>
  <c r="F8" i="35"/>
  <c r="E8" i="35"/>
  <c r="D8" i="35"/>
  <c r="C8" i="35"/>
  <c r="B8" i="35"/>
  <c r="L11" i="33"/>
  <c r="K11" i="33"/>
  <c r="J11" i="33"/>
  <c r="I11" i="33"/>
  <c r="H11" i="33"/>
  <c r="G11" i="33"/>
  <c r="F11" i="33"/>
  <c r="E11" i="33"/>
  <c r="D11" i="33"/>
  <c r="C11" i="33"/>
  <c r="B11" i="33"/>
  <c r="L10" i="33"/>
  <c r="K10" i="33"/>
  <c r="J10" i="33"/>
  <c r="I10" i="33"/>
  <c r="H10" i="33"/>
  <c r="G10" i="33"/>
  <c r="F10" i="33"/>
  <c r="E10" i="33"/>
  <c r="D10" i="33"/>
  <c r="C10" i="33"/>
  <c r="B10" i="33"/>
  <c r="L9" i="33"/>
  <c r="K9" i="33"/>
  <c r="J9" i="33"/>
  <c r="I9" i="33"/>
  <c r="H9" i="33"/>
  <c r="G9" i="33"/>
  <c r="F9" i="33"/>
  <c r="E9" i="33"/>
  <c r="D9" i="33"/>
  <c r="C9" i="33"/>
  <c r="B9" i="33"/>
  <c r="L8" i="33"/>
  <c r="K8" i="33"/>
  <c r="K12" i="33" s="1"/>
  <c r="J8" i="33"/>
  <c r="I8" i="33"/>
  <c r="I12" i="33" s="1"/>
  <c r="H8" i="33"/>
  <c r="G8" i="33"/>
  <c r="G12" i="33" s="1"/>
  <c r="F8" i="33"/>
  <c r="E8" i="33"/>
  <c r="E12" i="33" s="1"/>
  <c r="D8" i="33"/>
  <c r="C8" i="33"/>
  <c r="C12" i="33" s="1"/>
  <c r="B8" i="33"/>
  <c r="J11" i="32"/>
  <c r="I11" i="32"/>
  <c r="H11" i="32"/>
  <c r="G11" i="32"/>
  <c r="F11" i="32"/>
  <c r="E11" i="32"/>
  <c r="D11" i="32"/>
  <c r="C11" i="32"/>
  <c r="B11" i="32"/>
  <c r="J10" i="32"/>
  <c r="I10" i="32"/>
  <c r="H10" i="32"/>
  <c r="G10" i="32"/>
  <c r="F10" i="32"/>
  <c r="E10" i="32"/>
  <c r="D10" i="32"/>
  <c r="C10" i="32"/>
  <c r="B10" i="32"/>
  <c r="J9" i="32"/>
  <c r="I9" i="32"/>
  <c r="H9" i="32"/>
  <c r="G9" i="32"/>
  <c r="F9" i="32"/>
  <c r="E9" i="32"/>
  <c r="D9" i="32"/>
  <c r="C9" i="32"/>
  <c r="B9" i="32"/>
  <c r="J8" i="32"/>
  <c r="I8" i="32"/>
  <c r="H8" i="32"/>
  <c r="G8" i="32"/>
  <c r="F8" i="32"/>
  <c r="E8" i="32"/>
  <c r="D8" i="32"/>
  <c r="C8" i="32"/>
  <c r="B8" i="32"/>
  <c r="K11" i="31"/>
  <c r="J11" i="31"/>
  <c r="I11" i="31"/>
  <c r="H11" i="31"/>
  <c r="G11" i="31"/>
  <c r="F11" i="31"/>
  <c r="E11" i="31"/>
  <c r="D11" i="31"/>
  <c r="C11" i="31"/>
  <c r="B11" i="31"/>
  <c r="K10" i="31"/>
  <c r="J10" i="31"/>
  <c r="I10" i="31"/>
  <c r="H10" i="31"/>
  <c r="G10" i="31"/>
  <c r="F10" i="31"/>
  <c r="E10" i="31"/>
  <c r="D10" i="31"/>
  <c r="C10" i="31"/>
  <c r="B10" i="31"/>
  <c r="K9" i="31"/>
  <c r="J9" i="31"/>
  <c r="I9" i="31"/>
  <c r="H9" i="31"/>
  <c r="G9" i="31"/>
  <c r="F9" i="31"/>
  <c r="E9" i="31"/>
  <c r="D9" i="31"/>
  <c r="C9" i="31"/>
  <c r="B9" i="31"/>
  <c r="K8" i="31"/>
  <c r="K12" i="31" s="1"/>
  <c r="J8" i="31"/>
  <c r="I8" i="31"/>
  <c r="I12" i="31" s="1"/>
  <c r="H8" i="31"/>
  <c r="H12" i="31" s="1"/>
  <c r="G8" i="31"/>
  <c r="F8" i="31"/>
  <c r="F12" i="31" s="1"/>
  <c r="E8" i="31"/>
  <c r="D8" i="31"/>
  <c r="D12" i="31" s="1"/>
  <c r="C8" i="31"/>
  <c r="B8" i="31"/>
  <c r="B12" i="31" s="1"/>
  <c r="M11" i="30"/>
  <c r="L11" i="30"/>
  <c r="K11" i="30"/>
  <c r="J11" i="30"/>
  <c r="I11" i="30"/>
  <c r="H11" i="30"/>
  <c r="G11" i="30"/>
  <c r="F11" i="30"/>
  <c r="E11" i="30"/>
  <c r="D11" i="30"/>
  <c r="C11" i="30"/>
  <c r="B11" i="30"/>
  <c r="M10" i="30"/>
  <c r="L10" i="30"/>
  <c r="K10" i="30"/>
  <c r="J10" i="30"/>
  <c r="I10" i="30"/>
  <c r="H10" i="30"/>
  <c r="G10" i="30"/>
  <c r="F10" i="30"/>
  <c r="E10" i="30"/>
  <c r="D10" i="30"/>
  <c r="C10" i="30"/>
  <c r="B10" i="30"/>
  <c r="M9" i="30"/>
  <c r="L9" i="30"/>
  <c r="K9" i="30"/>
  <c r="J9" i="30"/>
  <c r="I9" i="30"/>
  <c r="H9" i="30"/>
  <c r="G9" i="30"/>
  <c r="F9" i="30"/>
  <c r="E9" i="30"/>
  <c r="D9" i="30"/>
  <c r="C9" i="30"/>
  <c r="B9" i="30"/>
  <c r="M8" i="30"/>
  <c r="M12" i="30" s="1"/>
  <c r="L8" i="30"/>
  <c r="L12" i="30" s="1"/>
  <c r="K8" i="30"/>
  <c r="J8" i="30"/>
  <c r="J12" i="30" s="1"/>
  <c r="I8" i="30"/>
  <c r="H8" i="30"/>
  <c r="H12" i="30" s="1"/>
  <c r="G8" i="30"/>
  <c r="F8" i="30"/>
  <c r="F12" i="30" s="1"/>
  <c r="E8" i="30"/>
  <c r="D8" i="30"/>
  <c r="D12" i="30" s="1"/>
  <c r="C8" i="30"/>
  <c r="B8" i="30"/>
  <c r="B12" i="30" s="1"/>
  <c r="K11" i="29"/>
  <c r="J11" i="29"/>
  <c r="I11" i="29"/>
  <c r="H11" i="29"/>
  <c r="G11" i="29"/>
  <c r="F11" i="29"/>
  <c r="E11" i="29"/>
  <c r="D11" i="29"/>
  <c r="C11" i="29"/>
  <c r="B11" i="29"/>
  <c r="K10" i="29"/>
  <c r="J10" i="29"/>
  <c r="I10" i="29"/>
  <c r="H10" i="29"/>
  <c r="G10" i="29"/>
  <c r="F10" i="29"/>
  <c r="E10" i="29"/>
  <c r="D10" i="29"/>
  <c r="C10" i="29"/>
  <c r="B10" i="29"/>
  <c r="K9" i="29"/>
  <c r="J9" i="29"/>
  <c r="I9" i="29"/>
  <c r="H9" i="29"/>
  <c r="G9" i="29"/>
  <c r="F9" i="29"/>
  <c r="E9" i="29"/>
  <c r="D9" i="29"/>
  <c r="C9" i="29"/>
  <c r="B9" i="29"/>
  <c r="K8" i="29"/>
  <c r="K12" i="29" s="1"/>
  <c r="J8" i="29"/>
  <c r="J12" i="29" s="1"/>
  <c r="I8" i="29"/>
  <c r="I12" i="29" s="1"/>
  <c r="H8" i="29"/>
  <c r="H12" i="29" s="1"/>
  <c r="G8" i="29"/>
  <c r="G12" i="29" s="1"/>
  <c r="F8" i="29"/>
  <c r="F12" i="29" s="1"/>
  <c r="E8" i="29"/>
  <c r="E12" i="29" s="1"/>
  <c r="D8" i="29"/>
  <c r="D12" i="29" s="1"/>
  <c r="C8" i="29"/>
  <c r="C12" i="29" s="1"/>
  <c r="B8" i="29"/>
  <c r="B12" i="29" s="1"/>
  <c r="L11" i="28"/>
  <c r="K11" i="28"/>
  <c r="J11" i="28"/>
  <c r="I11" i="28"/>
  <c r="H11" i="28"/>
  <c r="G11" i="28"/>
  <c r="F11" i="28"/>
  <c r="E11" i="28"/>
  <c r="D11" i="28"/>
  <c r="C11" i="28"/>
  <c r="B11" i="28"/>
  <c r="L10" i="28"/>
  <c r="K10" i="28"/>
  <c r="J10" i="28"/>
  <c r="I10" i="28"/>
  <c r="H10" i="28"/>
  <c r="G10" i="28"/>
  <c r="F10" i="28"/>
  <c r="E10" i="28"/>
  <c r="D10" i="28"/>
  <c r="C10" i="28"/>
  <c r="B10" i="28"/>
  <c r="L9" i="28"/>
  <c r="K9" i="28"/>
  <c r="J9" i="28"/>
  <c r="I9" i="28"/>
  <c r="H9" i="28"/>
  <c r="G9" i="28"/>
  <c r="F9" i="28"/>
  <c r="E9" i="28"/>
  <c r="D9" i="28"/>
  <c r="C9" i="28"/>
  <c r="B9" i="28"/>
  <c r="L8" i="28"/>
  <c r="K8" i="28"/>
  <c r="J8" i="28"/>
  <c r="I8" i="28"/>
  <c r="H8" i="28"/>
  <c r="G8" i="28"/>
  <c r="F8" i="28"/>
  <c r="E8" i="28"/>
  <c r="D8" i="28"/>
  <c r="C8" i="28"/>
  <c r="B8" i="28"/>
  <c r="K11" i="27"/>
  <c r="J11" i="27"/>
  <c r="I11" i="27"/>
  <c r="H11" i="27"/>
  <c r="G11" i="27"/>
  <c r="F11" i="27"/>
  <c r="E11" i="27"/>
  <c r="D11" i="27"/>
  <c r="C11" i="27"/>
  <c r="B11" i="27"/>
  <c r="K10" i="27"/>
  <c r="J10" i="27"/>
  <c r="I10" i="27"/>
  <c r="H10" i="27"/>
  <c r="G10" i="27"/>
  <c r="F10" i="27"/>
  <c r="E10" i="27"/>
  <c r="D10" i="27"/>
  <c r="C10" i="27"/>
  <c r="B10" i="27"/>
  <c r="K9" i="27"/>
  <c r="J9" i="27"/>
  <c r="I9" i="27"/>
  <c r="H9" i="27"/>
  <c r="G9" i="27"/>
  <c r="F9" i="27"/>
  <c r="E9" i="27"/>
  <c r="D9" i="27"/>
  <c r="C9" i="27"/>
  <c r="B9" i="27"/>
  <c r="K8" i="27"/>
  <c r="K12" i="27" s="1"/>
  <c r="J8" i="27"/>
  <c r="J12" i="27" s="1"/>
  <c r="I8" i="27"/>
  <c r="I12" i="27" s="1"/>
  <c r="H8" i="27"/>
  <c r="H12" i="27" s="1"/>
  <c r="G8" i="27"/>
  <c r="G12" i="27" s="1"/>
  <c r="F8" i="27"/>
  <c r="F12" i="27" s="1"/>
  <c r="E8" i="27"/>
  <c r="E12" i="27" s="1"/>
  <c r="D8" i="27"/>
  <c r="D12" i="27" s="1"/>
  <c r="C8" i="27"/>
  <c r="C12" i="27" s="1"/>
  <c r="B8" i="27"/>
  <c r="B12" i="27" s="1"/>
  <c r="J11" i="26"/>
  <c r="I11" i="26"/>
  <c r="H11" i="26"/>
  <c r="G11" i="26"/>
  <c r="F11" i="26"/>
  <c r="E11" i="26"/>
  <c r="D11" i="26"/>
  <c r="C11" i="26"/>
  <c r="B11" i="26"/>
  <c r="J10" i="26"/>
  <c r="I10" i="26"/>
  <c r="H10" i="26"/>
  <c r="G10" i="26"/>
  <c r="F10" i="26"/>
  <c r="E10" i="26"/>
  <c r="D10" i="26"/>
  <c r="C10" i="26"/>
  <c r="B10" i="26"/>
  <c r="J9" i="26"/>
  <c r="I9" i="26"/>
  <c r="H9" i="26"/>
  <c r="G9" i="26"/>
  <c r="F9" i="26"/>
  <c r="E9" i="26"/>
  <c r="D9" i="26"/>
  <c r="C9" i="26"/>
  <c r="B9" i="26"/>
  <c r="J8" i="26"/>
  <c r="I8" i="26"/>
  <c r="H8" i="26"/>
  <c r="G8" i="26"/>
  <c r="F8" i="26"/>
  <c r="E8" i="26"/>
  <c r="D8" i="26"/>
  <c r="C8" i="26"/>
  <c r="B8" i="26"/>
  <c r="M11" i="25"/>
  <c r="K11" i="25"/>
  <c r="J11" i="25"/>
  <c r="I11" i="25"/>
  <c r="H11" i="25"/>
  <c r="G11" i="25"/>
  <c r="F11" i="25"/>
  <c r="E11" i="25"/>
  <c r="D11" i="25"/>
  <c r="C11" i="25"/>
  <c r="B11" i="25"/>
  <c r="M10" i="25"/>
  <c r="K10" i="25"/>
  <c r="J10" i="25"/>
  <c r="I10" i="25"/>
  <c r="H10" i="25"/>
  <c r="G10" i="25"/>
  <c r="F10" i="25"/>
  <c r="E10" i="25"/>
  <c r="D10" i="25"/>
  <c r="C10" i="25"/>
  <c r="B10" i="25"/>
  <c r="M9" i="25"/>
  <c r="K9" i="25"/>
  <c r="J9" i="25"/>
  <c r="I9" i="25"/>
  <c r="H9" i="25"/>
  <c r="G9" i="25"/>
  <c r="F9" i="25"/>
  <c r="E9" i="25"/>
  <c r="D9" i="25"/>
  <c r="C9" i="25"/>
  <c r="B9" i="25"/>
  <c r="M8" i="25"/>
  <c r="K8" i="25"/>
  <c r="J8" i="25"/>
  <c r="I8" i="25"/>
  <c r="H8" i="25"/>
  <c r="G8" i="25"/>
  <c r="F8" i="25"/>
  <c r="E8" i="25"/>
  <c r="D8" i="25"/>
  <c r="C8" i="25"/>
  <c r="B8" i="25"/>
  <c r="M11" i="23"/>
  <c r="L11" i="23"/>
  <c r="K11" i="23"/>
  <c r="J11" i="23"/>
  <c r="I11" i="23"/>
  <c r="H11" i="23"/>
  <c r="G11" i="23"/>
  <c r="F11" i="23"/>
  <c r="E11" i="23"/>
  <c r="D11" i="23"/>
  <c r="C11" i="23"/>
  <c r="B11" i="23"/>
  <c r="M10" i="23"/>
  <c r="L10" i="23"/>
  <c r="K10" i="23"/>
  <c r="J10" i="23"/>
  <c r="I10" i="23"/>
  <c r="H10" i="23"/>
  <c r="G10" i="23"/>
  <c r="F10" i="23"/>
  <c r="E10" i="23"/>
  <c r="D10" i="23"/>
  <c r="C10" i="23"/>
  <c r="B10" i="23"/>
  <c r="M9" i="23"/>
  <c r="L9" i="23"/>
  <c r="K9" i="23"/>
  <c r="J9" i="23"/>
  <c r="I9" i="23"/>
  <c r="H9" i="23"/>
  <c r="G9" i="23"/>
  <c r="F9" i="23"/>
  <c r="E9" i="23"/>
  <c r="D9" i="23"/>
  <c r="C9" i="23"/>
  <c r="B9" i="23"/>
  <c r="M8" i="23"/>
  <c r="M12" i="23" s="1"/>
  <c r="L8" i="23"/>
  <c r="L12" i="23" s="1"/>
  <c r="K8" i="23"/>
  <c r="K12" i="23" s="1"/>
  <c r="J8" i="23"/>
  <c r="J12" i="23" s="1"/>
  <c r="I8" i="23"/>
  <c r="I12" i="23" s="1"/>
  <c r="H8" i="23"/>
  <c r="H12" i="23" s="1"/>
  <c r="G8" i="23"/>
  <c r="G12" i="23" s="1"/>
  <c r="F8" i="23"/>
  <c r="F12" i="23" s="1"/>
  <c r="E8" i="23"/>
  <c r="E12" i="23" s="1"/>
  <c r="D8" i="23"/>
  <c r="D12" i="23" s="1"/>
  <c r="C8" i="23"/>
  <c r="C12" i="23" s="1"/>
  <c r="B8" i="23"/>
  <c r="B12" i="23" s="1"/>
  <c r="L11" i="22"/>
  <c r="K11" i="22"/>
  <c r="J11" i="22"/>
  <c r="I11" i="22"/>
  <c r="H11" i="22"/>
  <c r="G11" i="22"/>
  <c r="F11" i="22"/>
  <c r="E11" i="22"/>
  <c r="D11" i="22"/>
  <c r="C11" i="22"/>
  <c r="B11" i="22"/>
  <c r="L10" i="22"/>
  <c r="K10" i="22"/>
  <c r="J10" i="22"/>
  <c r="I10" i="22"/>
  <c r="H10" i="22"/>
  <c r="G10" i="22"/>
  <c r="F10" i="22"/>
  <c r="E10" i="22"/>
  <c r="D10" i="22"/>
  <c r="C10" i="22"/>
  <c r="B10" i="22"/>
  <c r="L9" i="22"/>
  <c r="K9" i="22"/>
  <c r="J9" i="22"/>
  <c r="I9" i="22"/>
  <c r="H9" i="22"/>
  <c r="G9" i="22"/>
  <c r="F9" i="22"/>
  <c r="E9" i="22"/>
  <c r="D9" i="22"/>
  <c r="C9" i="22"/>
  <c r="B9" i="22"/>
  <c r="L8" i="22"/>
  <c r="K8" i="22"/>
  <c r="K12" i="22" s="1"/>
  <c r="J8" i="22"/>
  <c r="J12" i="22" s="1"/>
  <c r="I8" i="22"/>
  <c r="I12" i="22" s="1"/>
  <c r="H8" i="22"/>
  <c r="H12" i="22" s="1"/>
  <c r="G8" i="22"/>
  <c r="G12" i="22" s="1"/>
  <c r="F8" i="22"/>
  <c r="E8" i="22"/>
  <c r="E12" i="22" s="1"/>
  <c r="D8" i="22"/>
  <c r="D12" i="22" s="1"/>
  <c r="C8" i="22"/>
  <c r="C12" i="22" s="1"/>
  <c r="B8" i="22"/>
  <c r="B12" i="22" s="1"/>
  <c r="K11" i="19"/>
  <c r="J11" i="19"/>
  <c r="I11" i="19"/>
  <c r="H11" i="19"/>
  <c r="G11" i="19"/>
  <c r="F11" i="19"/>
  <c r="E11" i="19"/>
  <c r="D11" i="19"/>
  <c r="C11" i="19"/>
  <c r="B11" i="19"/>
  <c r="K10" i="19"/>
  <c r="J10" i="19"/>
  <c r="I10" i="19"/>
  <c r="H10" i="19"/>
  <c r="G10" i="19"/>
  <c r="F10" i="19"/>
  <c r="E10" i="19"/>
  <c r="D10" i="19"/>
  <c r="C10" i="19"/>
  <c r="B10" i="19"/>
  <c r="K9" i="19"/>
  <c r="J9" i="19"/>
  <c r="I9" i="19"/>
  <c r="H9" i="19"/>
  <c r="G9" i="19"/>
  <c r="F9" i="19"/>
  <c r="E9" i="19"/>
  <c r="D9" i="19"/>
  <c r="C9" i="19"/>
  <c r="B9" i="19"/>
  <c r="K8" i="19"/>
  <c r="J8" i="19"/>
  <c r="J12" i="19" s="1"/>
  <c r="I8" i="19"/>
  <c r="H8" i="19"/>
  <c r="H12" i="19" s="1"/>
  <c r="G8" i="19"/>
  <c r="G12" i="19" s="1"/>
  <c r="F8" i="19"/>
  <c r="E8" i="19"/>
  <c r="D8" i="19"/>
  <c r="C8" i="19"/>
  <c r="C12" i="19" s="1"/>
  <c r="B8" i="19"/>
  <c r="O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O10" i="18"/>
  <c r="M10" i="18"/>
  <c r="L10" i="18"/>
  <c r="K10" i="18"/>
  <c r="J10" i="18"/>
  <c r="I10" i="18"/>
  <c r="H10" i="18"/>
  <c r="G10" i="18"/>
  <c r="F10" i="18"/>
  <c r="E10" i="18"/>
  <c r="D10" i="18"/>
  <c r="C10" i="18"/>
  <c r="B10" i="18"/>
  <c r="O9" i="18"/>
  <c r="M9" i="18"/>
  <c r="L9" i="18"/>
  <c r="K9" i="18"/>
  <c r="J9" i="18"/>
  <c r="I9" i="18"/>
  <c r="H9" i="18"/>
  <c r="G9" i="18"/>
  <c r="F9" i="18"/>
  <c r="E9" i="18"/>
  <c r="D9" i="18"/>
  <c r="C9" i="18"/>
  <c r="B9" i="18"/>
  <c r="O8" i="18"/>
  <c r="M8" i="18"/>
  <c r="L8" i="18"/>
  <c r="K8" i="18"/>
  <c r="J8" i="18"/>
  <c r="I8" i="18"/>
  <c r="H8" i="18"/>
  <c r="G8" i="18"/>
  <c r="F8" i="18"/>
  <c r="E8" i="18"/>
  <c r="D8" i="18"/>
  <c r="C8" i="18"/>
  <c r="B8" i="18"/>
  <c r="M11" i="17"/>
  <c r="K11" i="17"/>
  <c r="J11" i="17"/>
  <c r="I11" i="17"/>
  <c r="H11" i="17"/>
  <c r="G11" i="17"/>
  <c r="F11" i="17"/>
  <c r="E11" i="17"/>
  <c r="D11" i="17"/>
  <c r="C11" i="17"/>
  <c r="B11" i="17"/>
  <c r="M10" i="17"/>
  <c r="K10" i="17"/>
  <c r="J10" i="17"/>
  <c r="I10" i="17"/>
  <c r="H10" i="17"/>
  <c r="G10" i="17"/>
  <c r="F10" i="17"/>
  <c r="E10" i="17"/>
  <c r="D10" i="17"/>
  <c r="C10" i="17"/>
  <c r="B10" i="17"/>
  <c r="M9" i="17"/>
  <c r="K9" i="17"/>
  <c r="J9" i="17"/>
  <c r="I9" i="17"/>
  <c r="H9" i="17"/>
  <c r="G9" i="17"/>
  <c r="F9" i="17"/>
  <c r="E9" i="17"/>
  <c r="D9" i="17"/>
  <c r="C9" i="17"/>
  <c r="B9" i="17"/>
  <c r="M8" i="17"/>
  <c r="K8" i="17"/>
  <c r="J8" i="17"/>
  <c r="I8" i="17"/>
  <c r="H8" i="17"/>
  <c r="G8" i="17"/>
  <c r="F8" i="17"/>
  <c r="E8" i="17"/>
  <c r="D8" i="17"/>
  <c r="C8" i="17"/>
  <c r="B8" i="17"/>
  <c r="K11" i="16"/>
  <c r="J11" i="16"/>
  <c r="I11" i="16"/>
  <c r="H11" i="16"/>
  <c r="G11" i="16"/>
  <c r="F11" i="16"/>
  <c r="E11" i="16"/>
  <c r="D11" i="16"/>
  <c r="C11" i="16"/>
  <c r="B11" i="16"/>
  <c r="K10" i="16"/>
  <c r="J10" i="16"/>
  <c r="I10" i="16"/>
  <c r="H10" i="16"/>
  <c r="G10" i="16"/>
  <c r="F10" i="16"/>
  <c r="E10" i="16"/>
  <c r="D10" i="16"/>
  <c r="C10" i="16"/>
  <c r="B10" i="16"/>
  <c r="K9" i="16"/>
  <c r="J9" i="16"/>
  <c r="I9" i="16"/>
  <c r="H9" i="16"/>
  <c r="G9" i="16"/>
  <c r="F9" i="16"/>
  <c r="E9" i="16"/>
  <c r="D9" i="16"/>
  <c r="C9" i="16"/>
  <c r="B9" i="16"/>
  <c r="K8" i="16"/>
  <c r="J8" i="16"/>
  <c r="I8" i="16"/>
  <c r="H8" i="16"/>
  <c r="G8" i="16"/>
  <c r="F8" i="16"/>
  <c r="F12" i="16" s="1"/>
  <c r="E8" i="16"/>
  <c r="D8" i="16"/>
  <c r="D12" i="16" s="1"/>
  <c r="C8" i="16"/>
  <c r="B8" i="16"/>
  <c r="B12" i="16" s="1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N8" i="15"/>
  <c r="N12" i="15" s="1"/>
  <c r="M8" i="15"/>
  <c r="L8" i="15"/>
  <c r="L12" i="15" s="1"/>
  <c r="K8" i="15"/>
  <c r="J8" i="15"/>
  <c r="J12" i="15" s="1"/>
  <c r="I8" i="15"/>
  <c r="H8" i="15"/>
  <c r="H12" i="15" s="1"/>
  <c r="G8" i="15"/>
  <c r="F8" i="15"/>
  <c r="F12" i="15" s="1"/>
  <c r="E8" i="15"/>
  <c r="D8" i="15"/>
  <c r="D12" i="15" s="1"/>
  <c r="C8" i="15"/>
  <c r="B8" i="15"/>
  <c r="B12" i="15" s="1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N8" i="14"/>
  <c r="N12" i="14" s="1"/>
  <c r="M8" i="14"/>
  <c r="L8" i="14"/>
  <c r="L12" i="14" s="1"/>
  <c r="K8" i="14"/>
  <c r="J8" i="14"/>
  <c r="J12" i="14" s="1"/>
  <c r="I8" i="14"/>
  <c r="H8" i="14"/>
  <c r="H12" i="14" s="1"/>
  <c r="G8" i="14"/>
  <c r="F8" i="14"/>
  <c r="F12" i="14" s="1"/>
  <c r="E8" i="14"/>
  <c r="D8" i="14"/>
  <c r="D12" i="14" s="1"/>
  <c r="C8" i="14"/>
  <c r="B8" i="14"/>
  <c r="B12" i="14" s="1"/>
  <c r="C11" i="13"/>
  <c r="C10" i="13"/>
  <c r="C9" i="13"/>
  <c r="C8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B11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B10" i="13"/>
  <c r="O9" i="13"/>
  <c r="N9" i="13"/>
  <c r="M9" i="13"/>
  <c r="L9" i="13"/>
  <c r="K9" i="13"/>
  <c r="J9" i="13"/>
  <c r="I9" i="13"/>
  <c r="H9" i="13"/>
  <c r="G9" i="13"/>
  <c r="F9" i="13"/>
  <c r="E9" i="13"/>
  <c r="D9" i="13"/>
  <c r="B9" i="13"/>
  <c r="O8" i="13"/>
  <c r="O12" i="13" s="1"/>
  <c r="N8" i="13"/>
  <c r="M8" i="13"/>
  <c r="M12" i="13" s="1"/>
  <c r="L8" i="13"/>
  <c r="K8" i="13"/>
  <c r="K12" i="13" s="1"/>
  <c r="J8" i="13"/>
  <c r="I8" i="13"/>
  <c r="I12" i="13" s="1"/>
  <c r="H8" i="13"/>
  <c r="G8" i="13"/>
  <c r="G12" i="13" s="1"/>
  <c r="F8" i="13"/>
  <c r="E8" i="13"/>
  <c r="E12" i="13" s="1"/>
  <c r="D8" i="13"/>
  <c r="B8" i="13"/>
  <c r="B12" i="13" s="1"/>
  <c r="H11" i="10"/>
  <c r="H10" i="10"/>
  <c r="H9" i="10"/>
  <c r="H8" i="10"/>
  <c r="H12" i="10" s="1"/>
  <c r="B12" i="33" l="1"/>
  <c r="D12" i="33"/>
  <c r="F12" i="33"/>
  <c r="H12" i="33"/>
  <c r="J12" i="33"/>
  <c r="L12" i="33"/>
  <c r="B12" i="45"/>
  <c r="D12" i="45"/>
  <c r="F12" i="45"/>
  <c r="H12" i="45"/>
  <c r="C12" i="45"/>
  <c r="E12" i="45"/>
  <c r="G12" i="45"/>
  <c r="I12" i="45"/>
  <c r="J12" i="45"/>
  <c r="B12" i="35"/>
  <c r="D12" i="35"/>
  <c r="H12" i="35"/>
  <c r="K12" i="35"/>
  <c r="M12" i="35"/>
  <c r="E12" i="35"/>
  <c r="C12" i="35"/>
  <c r="F12" i="35"/>
  <c r="G12" i="35"/>
  <c r="J12" i="35"/>
  <c r="L12" i="35"/>
  <c r="B12" i="32"/>
  <c r="D12" i="32"/>
  <c r="F12" i="32"/>
  <c r="H12" i="32"/>
  <c r="J12" i="32"/>
  <c r="C12" i="32"/>
  <c r="E12" i="32"/>
  <c r="G12" i="32"/>
  <c r="I12" i="32"/>
  <c r="C12" i="31"/>
  <c r="E12" i="31"/>
  <c r="G12" i="31"/>
  <c r="J12" i="31"/>
  <c r="C12" i="30"/>
  <c r="E12" i="30"/>
  <c r="G12" i="30"/>
  <c r="I12" i="30"/>
  <c r="K12" i="30"/>
  <c r="B12" i="28"/>
  <c r="D12" i="28"/>
  <c r="F12" i="28"/>
  <c r="H12" i="28"/>
  <c r="J12" i="28"/>
  <c r="L12" i="28"/>
  <c r="C12" i="28"/>
  <c r="E12" i="28"/>
  <c r="G12" i="28"/>
  <c r="I12" i="28"/>
  <c r="K12" i="28"/>
  <c r="B12" i="26"/>
  <c r="D12" i="26"/>
  <c r="F12" i="26"/>
  <c r="H12" i="26"/>
  <c r="J12" i="26"/>
  <c r="C12" i="26"/>
  <c r="E12" i="26"/>
  <c r="G12" i="26"/>
  <c r="I12" i="26"/>
  <c r="C12" i="25"/>
  <c r="G12" i="25"/>
  <c r="I12" i="25"/>
  <c r="K12" i="25"/>
  <c r="L12" i="25"/>
  <c r="F12" i="25"/>
  <c r="B12" i="25"/>
  <c r="D12" i="25"/>
  <c r="E12" i="25"/>
  <c r="H12" i="25"/>
  <c r="J12" i="25"/>
  <c r="M12" i="25"/>
  <c r="F12" i="22"/>
  <c r="L12" i="22"/>
  <c r="L12" i="17"/>
  <c r="B12" i="17"/>
  <c r="D12" i="17"/>
  <c r="J12" i="17"/>
  <c r="M12" i="17"/>
  <c r="D12" i="19"/>
  <c r="F12" i="19"/>
  <c r="B12" i="19"/>
  <c r="E12" i="19"/>
  <c r="I12" i="19"/>
  <c r="K12" i="19"/>
  <c r="C12" i="18"/>
  <c r="E12" i="18"/>
  <c r="G12" i="18"/>
  <c r="I12" i="18"/>
  <c r="K12" i="18"/>
  <c r="M12" i="18"/>
  <c r="B12" i="18"/>
  <c r="D12" i="18"/>
  <c r="F12" i="18"/>
  <c r="H12" i="18"/>
  <c r="J12" i="18"/>
  <c r="L12" i="18"/>
  <c r="O12" i="18"/>
  <c r="E12" i="17"/>
  <c r="G12" i="17"/>
  <c r="I12" i="17"/>
  <c r="G12" i="16"/>
  <c r="I12" i="16"/>
  <c r="B10" i="41"/>
  <c r="D10" i="41"/>
  <c r="G10" i="41"/>
  <c r="J10" i="41"/>
  <c r="L10" i="41"/>
  <c r="C10" i="41"/>
  <c r="E10" i="41"/>
  <c r="F10" i="41"/>
  <c r="I10" i="41"/>
  <c r="K10" i="41"/>
  <c r="B10" i="34"/>
  <c r="D10" i="34"/>
  <c r="F10" i="34"/>
  <c r="H10" i="34"/>
  <c r="J10" i="34"/>
  <c r="L10" i="34"/>
  <c r="O10" i="34"/>
  <c r="C10" i="34"/>
  <c r="E10" i="34"/>
  <c r="G10" i="34"/>
  <c r="I10" i="34"/>
  <c r="K10" i="34"/>
  <c r="M10" i="34"/>
  <c r="C12" i="16"/>
  <c r="E12" i="16"/>
  <c r="H12" i="16"/>
  <c r="J12" i="16"/>
  <c r="K12" i="16"/>
  <c r="C12" i="17"/>
  <c r="F12" i="17"/>
  <c r="H12" i="17"/>
  <c r="K12" i="17"/>
  <c r="C12" i="15"/>
  <c r="E12" i="15"/>
  <c r="G12" i="15"/>
  <c r="I12" i="15"/>
  <c r="K12" i="15"/>
  <c r="M12" i="15"/>
  <c r="C12" i="14"/>
  <c r="E12" i="14"/>
  <c r="G12" i="14"/>
  <c r="I12" i="14"/>
  <c r="K12" i="14"/>
  <c r="M12" i="14"/>
  <c r="C12" i="13"/>
  <c r="D12" i="13"/>
  <c r="F12" i="13"/>
  <c r="H12" i="13"/>
  <c r="J12" i="13"/>
  <c r="L12" i="13"/>
  <c r="N12" i="13"/>
  <c r="J11" i="10" l="1"/>
  <c r="I11" i="10"/>
  <c r="G11" i="10"/>
  <c r="F11" i="10"/>
  <c r="E11" i="10"/>
  <c r="D11" i="10"/>
  <c r="C11" i="10"/>
  <c r="B11" i="10"/>
  <c r="J10" i="10"/>
  <c r="I10" i="10"/>
  <c r="G10" i="10"/>
  <c r="F10" i="10"/>
  <c r="E10" i="10"/>
  <c r="D10" i="10"/>
  <c r="C10" i="10"/>
  <c r="B10" i="10"/>
  <c r="J9" i="10"/>
  <c r="I9" i="10"/>
  <c r="G9" i="10"/>
  <c r="F9" i="10"/>
  <c r="E9" i="10"/>
  <c r="D9" i="10"/>
  <c r="C9" i="10"/>
  <c r="B9" i="10"/>
  <c r="J8" i="10"/>
  <c r="I8" i="10"/>
  <c r="G8" i="10"/>
  <c r="G12" i="10" s="1"/>
  <c r="F8" i="10"/>
  <c r="E8" i="10"/>
  <c r="E12" i="10" s="1"/>
  <c r="D8" i="10"/>
  <c r="D12" i="10" s="1"/>
  <c r="C8" i="10"/>
  <c r="B8" i="10"/>
  <c r="B12" i="10" s="1"/>
  <c r="J9" i="9"/>
  <c r="J8" i="9"/>
  <c r="J7" i="9"/>
  <c r="L9" i="9"/>
  <c r="K9" i="9"/>
  <c r="I9" i="9"/>
  <c r="H9" i="9"/>
  <c r="G9" i="9"/>
  <c r="F9" i="9"/>
  <c r="E9" i="9"/>
  <c r="D9" i="9"/>
  <c r="C9" i="9"/>
  <c r="B9" i="9"/>
  <c r="L8" i="9"/>
  <c r="K8" i="9"/>
  <c r="I8" i="9"/>
  <c r="H8" i="9"/>
  <c r="G8" i="9"/>
  <c r="F8" i="9"/>
  <c r="E8" i="9"/>
  <c r="D8" i="9"/>
  <c r="C8" i="9"/>
  <c r="B8" i="9"/>
  <c r="B7" i="9"/>
  <c r="J11" i="8"/>
  <c r="J10" i="8"/>
  <c r="J9" i="8"/>
  <c r="J8" i="8"/>
  <c r="J12" i="8" s="1"/>
  <c r="P11" i="8"/>
  <c r="O11" i="8"/>
  <c r="N11" i="8"/>
  <c r="M11" i="8"/>
  <c r="L11" i="8"/>
  <c r="K11" i="8"/>
  <c r="I11" i="8"/>
  <c r="H11" i="8"/>
  <c r="G11" i="8"/>
  <c r="F11" i="8"/>
  <c r="E11" i="8"/>
  <c r="D11" i="8"/>
  <c r="C11" i="8"/>
  <c r="B11" i="8"/>
  <c r="P10" i="8"/>
  <c r="O10" i="8"/>
  <c r="N10" i="8"/>
  <c r="M10" i="8"/>
  <c r="L10" i="8"/>
  <c r="K10" i="8"/>
  <c r="I10" i="8"/>
  <c r="H10" i="8"/>
  <c r="G10" i="8"/>
  <c r="F10" i="8"/>
  <c r="E10" i="8"/>
  <c r="D10" i="8"/>
  <c r="C10" i="8"/>
  <c r="B10" i="8"/>
  <c r="P9" i="8"/>
  <c r="O9" i="8"/>
  <c r="N9" i="8"/>
  <c r="M9" i="8"/>
  <c r="L9" i="8"/>
  <c r="K9" i="8"/>
  <c r="I9" i="8"/>
  <c r="H9" i="8"/>
  <c r="G9" i="8"/>
  <c r="F9" i="8"/>
  <c r="E9" i="8"/>
  <c r="D9" i="8"/>
  <c r="C9" i="8"/>
  <c r="B9" i="8"/>
  <c r="P8" i="8"/>
  <c r="P12" i="8" s="1"/>
  <c r="O8" i="8"/>
  <c r="O12" i="8" s="1"/>
  <c r="N8" i="8"/>
  <c r="N12" i="8" s="1"/>
  <c r="M8" i="8"/>
  <c r="M12" i="8" s="1"/>
  <c r="L8" i="8"/>
  <c r="L12" i="8" s="1"/>
  <c r="K8" i="8"/>
  <c r="K12" i="8" s="1"/>
  <c r="I8" i="8"/>
  <c r="I12" i="8" s="1"/>
  <c r="H8" i="8"/>
  <c r="H12" i="8" s="1"/>
  <c r="G8" i="8"/>
  <c r="G12" i="8" s="1"/>
  <c r="F8" i="8"/>
  <c r="F12" i="8" s="1"/>
  <c r="E8" i="8"/>
  <c r="E12" i="8" s="1"/>
  <c r="D8" i="8"/>
  <c r="D12" i="8" s="1"/>
  <c r="C8" i="8"/>
  <c r="C12" i="8" s="1"/>
  <c r="B8" i="8"/>
  <c r="B12" i="8" s="1"/>
  <c r="C11" i="7"/>
  <c r="C10" i="7"/>
  <c r="C9" i="7"/>
  <c r="C8" i="7"/>
  <c r="C12" i="7" s="1"/>
  <c r="O11" i="7"/>
  <c r="N11" i="7"/>
  <c r="M11" i="7"/>
  <c r="L11" i="7"/>
  <c r="K11" i="7"/>
  <c r="J11" i="7"/>
  <c r="I11" i="7"/>
  <c r="H11" i="7"/>
  <c r="G11" i="7"/>
  <c r="F11" i="7"/>
  <c r="E11" i="7"/>
  <c r="D11" i="7"/>
  <c r="B11" i="7"/>
  <c r="O10" i="7"/>
  <c r="N10" i="7"/>
  <c r="M10" i="7"/>
  <c r="L10" i="7"/>
  <c r="K10" i="7"/>
  <c r="J10" i="7"/>
  <c r="I10" i="7"/>
  <c r="H10" i="7"/>
  <c r="G10" i="7"/>
  <c r="F10" i="7"/>
  <c r="E10" i="7"/>
  <c r="D10" i="7"/>
  <c r="B10" i="7"/>
  <c r="O9" i="7"/>
  <c r="N9" i="7"/>
  <c r="M9" i="7"/>
  <c r="L9" i="7"/>
  <c r="K9" i="7"/>
  <c r="J9" i="7"/>
  <c r="I9" i="7"/>
  <c r="H9" i="7"/>
  <c r="G9" i="7"/>
  <c r="F9" i="7"/>
  <c r="E9" i="7"/>
  <c r="D9" i="7"/>
  <c r="B9" i="7"/>
  <c r="O8" i="7"/>
  <c r="O12" i="7" s="1"/>
  <c r="N8" i="7"/>
  <c r="M8" i="7"/>
  <c r="M12" i="7" s="1"/>
  <c r="L8" i="7"/>
  <c r="K8" i="7"/>
  <c r="K12" i="7" s="1"/>
  <c r="J8" i="7"/>
  <c r="I8" i="7"/>
  <c r="I12" i="7" s="1"/>
  <c r="H8" i="7"/>
  <c r="G8" i="7"/>
  <c r="G12" i="7" s="1"/>
  <c r="F8" i="7"/>
  <c r="E8" i="7"/>
  <c r="E12" i="7" s="1"/>
  <c r="D8" i="7"/>
  <c r="B8" i="7"/>
  <c r="B12" i="7" s="1"/>
  <c r="J12" i="6"/>
  <c r="B8" i="6"/>
  <c r="M11" i="6"/>
  <c r="L11" i="6"/>
  <c r="K11" i="6"/>
  <c r="J11" i="6"/>
  <c r="I11" i="6"/>
  <c r="H11" i="6"/>
  <c r="G11" i="6"/>
  <c r="F11" i="6"/>
  <c r="E11" i="6"/>
  <c r="D11" i="6"/>
  <c r="C11" i="6"/>
  <c r="B11" i="6"/>
  <c r="M10" i="6"/>
  <c r="L10" i="6"/>
  <c r="K10" i="6"/>
  <c r="J10" i="6"/>
  <c r="I10" i="6"/>
  <c r="H10" i="6"/>
  <c r="G10" i="6"/>
  <c r="F10" i="6"/>
  <c r="E10" i="6"/>
  <c r="D10" i="6"/>
  <c r="C10" i="6"/>
  <c r="B10" i="6"/>
  <c r="M9" i="6"/>
  <c r="L9" i="6"/>
  <c r="K9" i="6"/>
  <c r="J9" i="6"/>
  <c r="I9" i="6"/>
  <c r="H9" i="6"/>
  <c r="G9" i="6"/>
  <c r="F9" i="6"/>
  <c r="E9" i="6"/>
  <c r="D9" i="6"/>
  <c r="C9" i="6"/>
  <c r="B9" i="6"/>
  <c r="N3" i="5"/>
  <c r="M3" i="5"/>
  <c r="L3" i="5"/>
  <c r="K3" i="5"/>
  <c r="J3" i="5"/>
  <c r="I3" i="5"/>
  <c r="H3" i="5"/>
  <c r="G3" i="5"/>
  <c r="F3" i="5"/>
  <c r="E3" i="5"/>
  <c r="D3" i="5"/>
  <c r="C3" i="5"/>
  <c r="B3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N9" i="5"/>
  <c r="M9" i="5"/>
  <c r="L9" i="5"/>
  <c r="K9" i="5"/>
  <c r="J9" i="5"/>
  <c r="I9" i="5"/>
  <c r="H9" i="5"/>
  <c r="G9" i="5"/>
  <c r="F9" i="5"/>
  <c r="E9" i="5"/>
  <c r="D9" i="5"/>
  <c r="C9" i="5"/>
  <c r="B9" i="5"/>
  <c r="N8" i="5"/>
  <c r="M8" i="5"/>
  <c r="L8" i="5"/>
  <c r="K8" i="5"/>
  <c r="J8" i="5"/>
  <c r="I8" i="5"/>
  <c r="H8" i="5"/>
  <c r="G8" i="5"/>
  <c r="F8" i="5"/>
  <c r="E8" i="5"/>
  <c r="D8" i="5"/>
  <c r="C8" i="5"/>
  <c r="B8" i="5"/>
  <c r="K3" i="4"/>
  <c r="J3" i="4"/>
  <c r="I3" i="4"/>
  <c r="H3" i="4"/>
  <c r="G3" i="4"/>
  <c r="F3" i="4"/>
  <c r="E3" i="4"/>
  <c r="D3" i="4"/>
  <c r="C3" i="4"/>
  <c r="J8" i="4" s="1"/>
  <c r="B3" i="4"/>
  <c r="K11" i="4"/>
  <c r="J11" i="4"/>
  <c r="I11" i="4"/>
  <c r="H11" i="4"/>
  <c r="G11" i="4"/>
  <c r="F11" i="4"/>
  <c r="E11" i="4"/>
  <c r="D11" i="4"/>
  <c r="C11" i="4"/>
  <c r="B11" i="4"/>
  <c r="K10" i="4"/>
  <c r="J10" i="4"/>
  <c r="I10" i="4"/>
  <c r="H10" i="4"/>
  <c r="G10" i="4"/>
  <c r="F10" i="4"/>
  <c r="E10" i="4"/>
  <c r="D10" i="4"/>
  <c r="C10" i="4"/>
  <c r="B10" i="4"/>
  <c r="K9" i="4"/>
  <c r="J9" i="4"/>
  <c r="I9" i="4"/>
  <c r="H9" i="4"/>
  <c r="G9" i="4"/>
  <c r="F9" i="4"/>
  <c r="E9" i="4"/>
  <c r="D9" i="4"/>
  <c r="C9" i="4"/>
  <c r="B9" i="4"/>
  <c r="K8" i="4"/>
  <c r="I8" i="4"/>
  <c r="G8" i="4"/>
  <c r="E8" i="4"/>
  <c r="C8" i="4"/>
  <c r="B8" i="4" l="1"/>
  <c r="D8" i="4"/>
  <c r="F8" i="4"/>
  <c r="H8" i="4"/>
  <c r="C12" i="10"/>
  <c r="F12" i="10"/>
  <c r="I12" i="10"/>
  <c r="J12" i="10"/>
  <c r="J10" i="9"/>
  <c r="B10" i="9"/>
  <c r="D7" i="9"/>
  <c r="D10" i="9" s="1"/>
  <c r="H7" i="9"/>
  <c r="H10" i="9" s="1"/>
  <c r="K7" i="9"/>
  <c r="K10" i="9" s="1"/>
  <c r="C7" i="9"/>
  <c r="C10" i="9" s="1"/>
  <c r="E7" i="9"/>
  <c r="E10" i="9" s="1"/>
  <c r="F7" i="9"/>
  <c r="F10" i="9" s="1"/>
  <c r="G7" i="9"/>
  <c r="G10" i="9" s="1"/>
  <c r="I7" i="9"/>
  <c r="I10" i="9" s="1"/>
  <c r="L7" i="9"/>
  <c r="L10" i="9" s="1"/>
  <c r="D12" i="7"/>
  <c r="F12" i="7"/>
  <c r="H12" i="7"/>
  <c r="J12" i="7"/>
  <c r="L12" i="7"/>
  <c r="N12" i="7"/>
  <c r="B12" i="6"/>
  <c r="D8" i="6"/>
  <c r="D12" i="6" s="1"/>
  <c r="F8" i="6"/>
  <c r="F12" i="6" s="1"/>
  <c r="H8" i="6"/>
  <c r="H12" i="6" s="1"/>
  <c r="J8" i="6"/>
  <c r="L8" i="6"/>
  <c r="L12" i="6" s="1"/>
  <c r="C8" i="6"/>
  <c r="C12" i="6" s="1"/>
  <c r="E8" i="6"/>
  <c r="E12" i="6" s="1"/>
  <c r="G8" i="6"/>
  <c r="G12" i="6" s="1"/>
  <c r="I8" i="6"/>
  <c r="I12" i="6" s="1"/>
  <c r="K8" i="6"/>
  <c r="K12" i="6" s="1"/>
  <c r="M8" i="6"/>
  <c r="M12" i="6" s="1"/>
  <c r="B12" i="5"/>
  <c r="D12" i="5"/>
  <c r="F12" i="5"/>
  <c r="H12" i="5"/>
  <c r="J12" i="5"/>
  <c r="L12" i="5"/>
  <c r="N12" i="5"/>
  <c r="C12" i="5"/>
  <c r="E12" i="5"/>
  <c r="G12" i="5"/>
  <c r="I12" i="5"/>
  <c r="K12" i="5"/>
  <c r="M12" i="5"/>
  <c r="B12" i="4"/>
  <c r="D12" i="4"/>
  <c r="F12" i="4"/>
  <c r="H12" i="4"/>
  <c r="K12" i="4"/>
  <c r="J12" i="4"/>
  <c r="C12" i="4"/>
  <c r="E12" i="4"/>
  <c r="G12" i="4"/>
  <c r="I12" i="4"/>
  <c r="J3" i="60" l="1"/>
  <c r="I3" i="60"/>
  <c r="H3" i="60"/>
  <c r="G3" i="60"/>
  <c r="F3" i="60"/>
  <c r="E3" i="60"/>
  <c r="D3" i="60"/>
  <c r="C3" i="60"/>
  <c r="B3" i="60"/>
  <c r="F7" i="60"/>
  <c r="G7" i="60"/>
  <c r="H7" i="60"/>
  <c r="I7" i="60"/>
  <c r="J7" i="60"/>
  <c r="C7" i="60"/>
  <c r="E7" i="60"/>
  <c r="J6" i="60"/>
  <c r="I6" i="60"/>
  <c r="H6" i="60"/>
  <c r="G6" i="60"/>
  <c r="F6" i="60"/>
  <c r="E6" i="60"/>
  <c r="B6" i="60"/>
  <c r="B7" i="60"/>
  <c r="D7" i="60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N9" i="1"/>
  <c r="M9" i="1"/>
  <c r="L9" i="1"/>
  <c r="K9" i="1"/>
  <c r="J9" i="1"/>
  <c r="I9" i="1"/>
  <c r="H9" i="1"/>
  <c r="G9" i="1"/>
  <c r="F9" i="1"/>
  <c r="E9" i="1"/>
  <c r="D9" i="1"/>
  <c r="C9" i="1"/>
  <c r="B9" i="1"/>
  <c r="N8" i="1"/>
  <c r="N12" i="1" s="1"/>
  <c r="M8" i="1"/>
  <c r="L8" i="1"/>
  <c r="L12" i="1" s="1"/>
  <c r="K8" i="1"/>
  <c r="J8" i="1"/>
  <c r="J12" i="1" s="1"/>
  <c r="I8" i="1"/>
  <c r="H8" i="1"/>
  <c r="H12" i="1" s="1"/>
  <c r="G8" i="1"/>
  <c r="F8" i="1"/>
  <c r="F12" i="1" s="1"/>
  <c r="E8" i="1"/>
  <c r="D8" i="1"/>
  <c r="D12" i="1" s="1"/>
  <c r="C8" i="1"/>
  <c r="B8" i="1"/>
  <c r="B12" i="1" s="1"/>
  <c r="B8" i="60" l="1"/>
  <c r="F8" i="60"/>
  <c r="H8" i="60"/>
  <c r="J8" i="60"/>
  <c r="G8" i="60"/>
  <c r="I8" i="60"/>
  <c r="C6" i="60"/>
  <c r="C8" i="60" s="1"/>
  <c r="D6" i="60"/>
  <c r="D8" i="60" s="1"/>
  <c r="E8" i="60"/>
  <c r="C12" i="1"/>
  <c r="E12" i="1"/>
  <c r="G12" i="1"/>
  <c r="I12" i="1"/>
  <c r="K12" i="1"/>
  <c r="M12" i="1"/>
  <c r="C9" i="44" l="1"/>
  <c r="D9" i="44"/>
  <c r="E9" i="44"/>
  <c r="F9" i="44"/>
  <c r="G9" i="44"/>
  <c r="H9" i="44"/>
  <c r="I9" i="44"/>
  <c r="J9" i="44"/>
  <c r="K9" i="44"/>
  <c r="B9" i="44"/>
  <c r="J11" i="44"/>
  <c r="J10" i="44"/>
  <c r="J12" i="44" s="1"/>
  <c r="J8" i="44"/>
  <c r="G11" i="44"/>
  <c r="G10" i="44"/>
  <c r="G8" i="44"/>
  <c r="K11" i="44"/>
  <c r="I11" i="44"/>
  <c r="H11" i="44"/>
  <c r="F11" i="44"/>
  <c r="E11" i="44"/>
  <c r="D11" i="44"/>
  <c r="C11" i="44"/>
  <c r="B11" i="44"/>
  <c r="K10" i="44"/>
  <c r="I10" i="44"/>
  <c r="H10" i="44"/>
  <c r="F10" i="44"/>
  <c r="E10" i="44"/>
  <c r="D10" i="44"/>
  <c r="C10" i="44"/>
  <c r="B10" i="44"/>
  <c r="K8" i="44"/>
  <c r="K12" i="44" s="1"/>
  <c r="I8" i="44"/>
  <c r="I12" i="44" s="1"/>
  <c r="H8" i="44"/>
  <c r="F8" i="44"/>
  <c r="F12" i="44" s="1"/>
  <c r="E8" i="44"/>
  <c r="E12" i="44" s="1"/>
  <c r="D8" i="44"/>
  <c r="D12" i="44" s="1"/>
  <c r="C8" i="44"/>
  <c r="C12" i="44" s="1"/>
  <c r="B8" i="44"/>
  <c r="B12" i="44" s="1"/>
  <c r="I9" i="36"/>
  <c r="H9" i="36"/>
  <c r="G9" i="36"/>
  <c r="F9" i="36"/>
  <c r="E9" i="36"/>
  <c r="D9" i="36"/>
  <c r="B9" i="36"/>
  <c r="I8" i="36"/>
  <c r="H8" i="36"/>
  <c r="G8" i="36"/>
  <c r="F8" i="36"/>
  <c r="E8" i="36"/>
  <c r="D8" i="36"/>
  <c r="B8" i="36"/>
  <c r="I7" i="36"/>
  <c r="H7" i="36"/>
  <c r="G7" i="36"/>
  <c r="F7" i="36"/>
  <c r="E7" i="36"/>
  <c r="D7" i="36"/>
  <c r="B7" i="36"/>
  <c r="J11" i="24"/>
  <c r="I11" i="24"/>
  <c r="H11" i="24"/>
  <c r="G11" i="24"/>
  <c r="F11" i="24"/>
  <c r="E11" i="24"/>
  <c r="D11" i="24"/>
  <c r="C11" i="24"/>
  <c r="B11" i="24"/>
  <c r="J10" i="24"/>
  <c r="I10" i="24"/>
  <c r="H10" i="24"/>
  <c r="G10" i="24"/>
  <c r="F10" i="24"/>
  <c r="E10" i="24"/>
  <c r="D10" i="24"/>
  <c r="C10" i="24"/>
  <c r="B10" i="24"/>
  <c r="J9" i="24"/>
  <c r="I9" i="24"/>
  <c r="H9" i="24"/>
  <c r="G9" i="24"/>
  <c r="F9" i="24"/>
  <c r="E9" i="24"/>
  <c r="D9" i="24"/>
  <c r="C9" i="24"/>
  <c r="B9" i="24"/>
  <c r="J8" i="24"/>
  <c r="J12" i="24" s="1"/>
  <c r="I8" i="24"/>
  <c r="H8" i="24"/>
  <c r="G8" i="24"/>
  <c r="F8" i="24"/>
  <c r="F12" i="24" s="1"/>
  <c r="E8" i="24"/>
  <c r="D8" i="24"/>
  <c r="D12" i="24" s="1"/>
  <c r="C8" i="24"/>
  <c r="B8" i="24"/>
  <c r="B12" i="24" s="1"/>
  <c r="J11" i="21"/>
  <c r="I11" i="21"/>
  <c r="H11" i="21"/>
  <c r="G11" i="21"/>
  <c r="F11" i="21"/>
  <c r="E11" i="21"/>
  <c r="D11" i="21"/>
  <c r="C11" i="21"/>
  <c r="B11" i="21"/>
  <c r="J10" i="21"/>
  <c r="I10" i="21"/>
  <c r="H10" i="21"/>
  <c r="G10" i="21"/>
  <c r="F10" i="21"/>
  <c r="E10" i="21"/>
  <c r="D10" i="21"/>
  <c r="C10" i="21"/>
  <c r="B10" i="21"/>
  <c r="J9" i="21"/>
  <c r="I9" i="21"/>
  <c r="H9" i="21"/>
  <c r="G9" i="21"/>
  <c r="F9" i="21"/>
  <c r="E9" i="21"/>
  <c r="D9" i="21"/>
  <c r="C9" i="21"/>
  <c r="B9" i="21"/>
  <c r="J8" i="21"/>
  <c r="J12" i="21" s="1"/>
  <c r="I8" i="21"/>
  <c r="H8" i="21"/>
  <c r="H12" i="21" s="1"/>
  <c r="G8" i="21"/>
  <c r="F8" i="21"/>
  <c r="F12" i="21" s="1"/>
  <c r="E8" i="21"/>
  <c r="D8" i="21"/>
  <c r="D12" i="21" s="1"/>
  <c r="C8" i="21"/>
  <c r="B8" i="21"/>
  <c r="B12" i="21" s="1"/>
  <c r="K9" i="20"/>
  <c r="I9" i="20"/>
  <c r="H9" i="20"/>
  <c r="G9" i="20"/>
  <c r="F9" i="20"/>
  <c r="E9" i="20"/>
  <c r="D9" i="20"/>
  <c r="C9" i="20"/>
  <c r="B9" i="20"/>
  <c r="K8" i="20"/>
  <c r="I8" i="20"/>
  <c r="H8" i="20"/>
  <c r="G8" i="20"/>
  <c r="F8" i="20"/>
  <c r="E8" i="20"/>
  <c r="D8" i="20"/>
  <c r="C8" i="20"/>
  <c r="B8" i="20"/>
  <c r="K7" i="20"/>
  <c r="I7" i="20"/>
  <c r="H7" i="20"/>
  <c r="G7" i="20"/>
  <c r="F7" i="20"/>
  <c r="E7" i="20"/>
  <c r="D7" i="20"/>
  <c r="C7" i="20"/>
  <c r="B7" i="20"/>
  <c r="M11" i="12"/>
  <c r="L11" i="12"/>
  <c r="K11" i="12"/>
  <c r="J11" i="12"/>
  <c r="I11" i="12"/>
  <c r="H11" i="12"/>
  <c r="G11" i="12"/>
  <c r="F11" i="12"/>
  <c r="E11" i="12"/>
  <c r="D11" i="12"/>
  <c r="C11" i="12"/>
  <c r="B11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M9" i="12"/>
  <c r="L9" i="12"/>
  <c r="K9" i="12"/>
  <c r="J9" i="12"/>
  <c r="I9" i="12"/>
  <c r="H9" i="12"/>
  <c r="G9" i="12"/>
  <c r="F9" i="12"/>
  <c r="E9" i="12"/>
  <c r="D9" i="12"/>
  <c r="C9" i="12"/>
  <c r="B9" i="12"/>
  <c r="M8" i="12"/>
  <c r="M12" i="12" s="1"/>
  <c r="L8" i="12"/>
  <c r="L12" i="12" s="1"/>
  <c r="K8" i="12"/>
  <c r="K12" i="12" s="1"/>
  <c r="J8" i="12"/>
  <c r="J12" i="12" s="1"/>
  <c r="I8" i="12"/>
  <c r="I12" i="12" s="1"/>
  <c r="H8" i="12"/>
  <c r="H12" i="12" s="1"/>
  <c r="G8" i="12"/>
  <c r="G12" i="12" s="1"/>
  <c r="F8" i="12"/>
  <c r="F12" i="12" s="1"/>
  <c r="E8" i="12"/>
  <c r="E12" i="12" s="1"/>
  <c r="D8" i="12"/>
  <c r="D12" i="12" s="1"/>
  <c r="C8" i="12"/>
  <c r="C12" i="12" s="1"/>
  <c r="B8" i="12"/>
  <c r="B12" i="12" s="1"/>
  <c r="D10" i="36" l="1"/>
  <c r="F10" i="36"/>
  <c r="B10" i="36"/>
  <c r="G10" i="36"/>
  <c r="I10" i="36"/>
  <c r="H12" i="44"/>
  <c r="G12" i="44"/>
  <c r="E10" i="36"/>
  <c r="H10" i="36"/>
  <c r="G12" i="24"/>
  <c r="I12" i="24"/>
  <c r="C12" i="24"/>
  <c r="E12" i="24"/>
  <c r="H12" i="24"/>
  <c r="C12" i="21"/>
  <c r="E12" i="21"/>
  <c r="G12" i="21"/>
  <c r="I12" i="21"/>
  <c r="B10" i="20"/>
  <c r="D10" i="20"/>
  <c r="F10" i="20"/>
  <c r="H10" i="20"/>
  <c r="K10" i="20"/>
  <c r="I10" i="20"/>
  <c r="C10" i="20"/>
  <c r="E10" i="20"/>
  <c r="G10" i="20"/>
  <c r="I11" i="11" l="1"/>
  <c r="J11" i="11"/>
  <c r="K11" i="11"/>
  <c r="L11" i="11"/>
  <c r="M11" i="11"/>
  <c r="N11" i="11"/>
  <c r="I10" i="11"/>
  <c r="J10" i="11"/>
  <c r="K10" i="11"/>
  <c r="L10" i="11"/>
  <c r="M10" i="11"/>
  <c r="N10" i="11"/>
  <c r="I9" i="11"/>
  <c r="J9" i="11"/>
  <c r="K9" i="11"/>
  <c r="L9" i="11"/>
  <c r="M9" i="11"/>
  <c r="N9" i="11"/>
  <c r="I8" i="11"/>
  <c r="I12" i="11" s="1"/>
  <c r="J8" i="11"/>
  <c r="J12" i="11" s="1"/>
  <c r="K8" i="11"/>
  <c r="K12" i="11" s="1"/>
  <c r="L8" i="11"/>
  <c r="L12" i="11" s="1"/>
  <c r="M8" i="11"/>
  <c r="M12" i="11" s="1"/>
  <c r="N8" i="11"/>
  <c r="N12" i="11" s="1"/>
  <c r="H8" i="11"/>
  <c r="H11" i="3" l="1"/>
  <c r="I11" i="3"/>
  <c r="J11" i="3"/>
  <c r="K11" i="3"/>
  <c r="L11" i="3"/>
  <c r="M11" i="3"/>
  <c r="G11" i="3"/>
  <c r="H10" i="3"/>
  <c r="I10" i="3"/>
  <c r="J10" i="3"/>
  <c r="K10" i="3"/>
  <c r="L10" i="3"/>
  <c r="M10" i="3"/>
  <c r="G10" i="3"/>
  <c r="H9" i="3"/>
  <c r="I9" i="3"/>
  <c r="J9" i="3"/>
  <c r="K9" i="3"/>
  <c r="L9" i="3"/>
  <c r="M9" i="3"/>
  <c r="G9" i="3"/>
  <c r="M8" i="3"/>
  <c r="L8" i="3"/>
  <c r="K8" i="3"/>
  <c r="J8" i="3"/>
  <c r="I8" i="3"/>
  <c r="H8" i="3"/>
  <c r="L12" i="3" l="1"/>
  <c r="M12" i="3"/>
  <c r="J12" i="3"/>
  <c r="I12" i="3"/>
  <c r="K12" i="3"/>
  <c r="H12" i="3"/>
  <c r="D11" i="11" l="1"/>
  <c r="E11" i="11"/>
  <c r="F11" i="11"/>
  <c r="G11" i="11"/>
  <c r="H11" i="11"/>
  <c r="D10" i="11"/>
  <c r="E10" i="11"/>
  <c r="F10" i="11"/>
  <c r="G10" i="11"/>
  <c r="H10" i="11"/>
  <c r="D9" i="11"/>
  <c r="E9" i="11"/>
  <c r="F9" i="11"/>
  <c r="G9" i="11"/>
  <c r="H9" i="11"/>
  <c r="D8" i="11"/>
  <c r="E8" i="11"/>
  <c r="F8" i="11"/>
  <c r="G8" i="11"/>
  <c r="C11" i="11"/>
  <c r="C10" i="11"/>
  <c r="C9" i="11"/>
  <c r="C8" i="11"/>
  <c r="B11" i="11"/>
  <c r="B10" i="11"/>
  <c r="B9" i="11"/>
  <c r="B8" i="11"/>
  <c r="H12" i="11" l="1"/>
  <c r="G12" i="11"/>
  <c r="E12" i="11"/>
  <c r="F12" i="11"/>
  <c r="D12" i="11"/>
  <c r="G8" i="3"/>
  <c r="F11" i="3"/>
  <c r="F10" i="3"/>
  <c r="F9" i="3"/>
  <c r="E11" i="3"/>
  <c r="E10" i="3"/>
  <c r="D11" i="3"/>
  <c r="D10" i="3"/>
  <c r="C11" i="3"/>
  <c r="C10" i="3"/>
  <c r="G12" i="3" l="1"/>
  <c r="B11" i="3" l="1"/>
  <c r="B10" i="3"/>
  <c r="E9" i="3"/>
  <c r="D9" i="3"/>
  <c r="C9" i="3"/>
  <c r="B9" i="3"/>
  <c r="F8" i="3"/>
  <c r="E8" i="3"/>
  <c r="D8" i="3"/>
  <c r="C8" i="3"/>
  <c r="B8" i="3"/>
  <c r="B12" i="11" l="1"/>
  <c r="C12" i="3"/>
  <c r="E12" i="3"/>
  <c r="B12" i="3"/>
  <c r="D12" i="3"/>
  <c r="F12" i="3"/>
  <c r="C12" i="11"/>
</calcChain>
</file>

<file path=xl/sharedStrings.xml><?xml version="1.0" encoding="utf-8"?>
<sst xmlns="http://schemas.openxmlformats.org/spreadsheetml/2006/main" count="1234" uniqueCount="82">
  <si>
    <t>WAGA</t>
  </si>
  <si>
    <t>NAZWA FIRMY</t>
  </si>
  <si>
    <t>SUMA PRZYZNANYCH PUNKTÓW</t>
  </si>
  <si>
    <t>Cena brutto za usługi wykonywane w ramach ryczałtu</t>
  </si>
  <si>
    <t>Cena brutto za jednorazowe odśnieżenie dachu wraz z wywozem śniegu</t>
  </si>
  <si>
    <t>Cena brutto za jednorazowe odśnieżenie parkingu wraz z wywozem śniegu</t>
  </si>
  <si>
    <t>Cena netto za roboczogodzinę</t>
  </si>
  <si>
    <t>IZBA ADMINISTRACJI SKARBOWEJ W KATOWICACH - CZĘŚĆ 1</t>
  </si>
  <si>
    <t>IZBA ADMINISTRACJI SKARBOWEJ W KATOWICACH, LOKALIZACJA W CZĘSTOCHOWIE - CZĘŚĆ 2</t>
  </si>
  <si>
    <t>ODDZIAŁ CELNY W SŁAWKOWIE - CZĘŚĆ 47</t>
  </si>
  <si>
    <t>ODDZIAŁ CELNY W TYCHACH - CZĘŚĆ 46</t>
  </si>
  <si>
    <t>URZĄD SKARBOWY W BĘDZINIE, 
KRAJOWA INFORMACJA SKARBOWA W BĘDZINIE - CZĘŚĆ 4</t>
  </si>
  <si>
    <t>`</t>
  </si>
  <si>
    <t>PIERWSZY URZĄD SKARBOWY W BIELSKU - BIAŁEJ
KRAJOWA INFORMACJA SKARBOWA W BIELSKU-BIAŁEJ - CZĘŚĆ 5</t>
  </si>
  <si>
    <t>DRUGI URZĄD SKARBOWY W BIELSKU-BIAŁEJ - CZĘŚĆ 6</t>
  </si>
  <si>
    <t>URZĄD SKARBOWY W BYTOMIU - CZĘŚĆ 7</t>
  </si>
  <si>
    <t>URZĄD SKARBOWY W CHORZOWIE - CZĘŚĆ 8</t>
  </si>
  <si>
    <t>URZĄD SKARBOWY W CIESZYNIE - CZĘŚĆ 9</t>
  </si>
  <si>
    <t>URZĄD SKARBOWY W CZECHOWICACH - DZIEDZICACH - CZĘŚĆ 10</t>
  </si>
  <si>
    <t>PIERWSZY URZĄD SKARBOWY W CZĘSTOCHOWIE - CZĘŚĆ 11</t>
  </si>
  <si>
    <t>DRUGI URZĄD SKARBOWY W CZĘSTOCHOWIE - CZĘŚĆ 12</t>
  </si>
  <si>
    <t>URZĄD SKARBOWY W DĄBROWIE GÓRNICZEJ - CZĘŚĆ 13</t>
  </si>
  <si>
    <t>PIERWSZY URZĄD SKARBOWY W GLIWICACH - CZĘŚĆ 14</t>
  </si>
  <si>
    <t>DRUGI URZĄD SKARBOWY W GLIWICACH - CZĘŚĆ 15</t>
  </si>
  <si>
    <t>URZĄD SKARBOWY W JASTRZĘBIU-ZDROJU - CZĘŚĆ 16</t>
  </si>
  <si>
    <t>URZĄD SKARBOWY W JAWORZNIE - CZĘŚĆ 17</t>
  </si>
  <si>
    <t>PIERWSZY URZĄD SKARBOWY W KATOWICACH - CZĘŚĆ 18</t>
  </si>
  <si>
    <t>DRUGI URZĄD SKARBOWY W KATOWICACH - CZĘŚĆ 19</t>
  </si>
  <si>
    <t>URZĄD SKARBOWY W KŁOBUCKU - CZĘŚĆ 20</t>
  </si>
  <si>
    <t>URZĄD SKARBOWY W LUBLIŃCU - CZĘŚĆ 21</t>
  </si>
  <si>
    <t>URZĄD SKARBOWY W MIKOŁOWIE - CZĘŚĆ 22</t>
  </si>
  <si>
    <t>URZĄD SKARBOWY W MYSŁOWICACH - CZĘŚĆ 23</t>
  </si>
  <si>
    <t>URZĄD SKARBOWY W MYSZKOWIE - CZĘŚĆ 24</t>
  </si>
  <si>
    <t>URZĄD SKARBOWY W PIEKARACH ŚLĄSKICH - CZĘŚĆ 25</t>
  </si>
  <si>
    <t>URZĄD SKARBOWY W PSZCZYNIE - CZĘŚĆ 26</t>
  </si>
  <si>
    <t>URZĄD SKARBOWY W RACIBORZU - CZĘŚĆ 27</t>
  </si>
  <si>
    <t>URZĄD SKARBOWY W RUDZIE ŚLĄSKIEJ - CZĘŚĆ 28</t>
  </si>
  <si>
    <t>URZĄD SKARBOWY W RYBNIKU - CZĘŚĆ 29</t>
  </si>
  <si>
    <t>URZĄD SKARBOWY W SIEMIANOWICACH ŚLĄSKICH - CZĘŚĆ 30</t>
  </si>
  <si>
    <t>URZĄD SKARBOWY W SOSNOWCU - CZĘŚĆ 31</t>
  </si>
  <si>
    <t>URZĄD SKARBOWY W TARNOWSKICH GÓRACH - CZĘŚĆ 32</t>
  </si>
  <si>
    <t>URZĄD SKARBOWY W TYCHACH - CZĘŚĆ 33</t>
  </si>
  <si>
    <t>URZĄD SKARBOWY W WODZISŁAWIU ŚLĄSKIM - CZĘŚĆ 34</t>
  </si>
  <si>
    <t>URZĄD SKARBOWY W ZABRZU - CZĘŚĆ 35</t>
  </si>
  <si>
    <t>URZĄD SKARBOWY W ZAWIERCIU - CZĘŚĆ 36</t>
  </si>
  <si>
    <t>PIERWSZY ŚLĄSKI URZĄD SKARBOWY W SOSNOWCU - CZĘŚĆ 39</t>
  </si>
  <si>
    <t>DRUGI URZĄD SKARBOWY W BIELSKU-BIAŁEJ - CZĘŚĆ 40</t>
  </si>
  <si>
    <t>ŚLĄSKI URZĄD CELNO-SKARBOWY W KATOWICACH - CZĘŚĆ 41</t>
  </si>
  <si>
    <t>URZĄD SKARBOWY W ŻYWCU - CZĘŚĆ 38</t>
  </si>
  <si>
    <t>IZBA ADMINISTRACJI SKARBOWEJ W KATOWICACH, LOKALIZACJA W CIESZYNIE
KRAJOWA INFORMACJA SKARBOWA W BIELSKU-BIAŁEJ, WYDZIAŁ W CIESZYNIE - CZĘŚĆ 3</t>
  </si>
  <si>
    <t>DELEGATURA ŚLĄSKIEGO URZĘDU CELNO-SKARBOWEGO W KATOWICACH - CZĘŚĆ 42</t>
  </si>
  <si>
    <t>DELEGATURA ŚLĄSKIEGO URZĘDU CELNO-SKARBOWEGO W CZĘSTOCHOWIE - CZĘŚĆ 43</t>
  </si>
  <si>
    <t>DELEGATURA ŚLĄSKIEGO URZĘDU CELNO-SKARBOWEGO W RYBNIKU - CZĘŚĆ 44</t>
  </si>
  <si>
    <t>DELEGATURA ŚLĄSKIEGO URZĘDU CELNO-SKARBOWEGO W BIELSKU-BIAŁEJ - CZĘŚĆ 45</t>
  </si>
  <si>
    <t>1_AP FORTIS</t>
  </si>
  <si>
    <t>2_ARMA</t>
  </si>
  <si>
    <t>7_EKOTRADE</t>
  </si>
  <si>
    <t>11_CLAR SYSTEM</t>
  </si>
  <si>
    <t>12_LAVARE</t>
  </si>
  <si>
    <t>13_ERA</t>
  </si>
  <si>
    <t>16_US DESTELLO</t>
  </si>
  <si>
    <t>18_PROMYCZEK</t>
  </si>
  <si>
    <t>21_213</t>
  </si>
  <si>
    <t>22_HEMAG</t>
  </si>
  <si>
    <t>23_EZT</t>
  </si>
  <si>
    <t>25_ATALIAN</t>
  </si>
  <si>
    <t>PRZYZNANE PUNKTY</t>
  </si>
  <si>
    <t>8_PRAXIMA</t>
  </si>
  <si>
    <t>17_GEMINA</t>
  </si>
  <si>
    <t>2_ARMA SERVICE</t>
  </si>
  <si>
    <t>10_IZAN+</t>
  </si>
  <si>
    <t>19_PIAST GROUP</t>
  </si>
  <si>
    <t>20_AGRO-SERVICE</t>
  </si>
  <si>
    <t>15_ALPALINE</t>
  </si>
  <si>
    <t>4_ALTOR</t>
  </si>
  <si>
    <t>16_US DSETELLO</t>
  </si>
  <si>
    <t>6_TOMBOR</t>
  </si>
  <si>
    <t>9_ODNOWA</t>
  </si>
  <si>
    <t>18_PROMYYCZEK</t>
  </si>
  <si>
    <t>14_SKAREM</t>
  </si>
  <si>
    <t>3_BOGACZ</t>
  </si>
  <si>
    <t>5_EXPRES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</si>
</sst>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 diagonalDown="1"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Fill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2" fontId="5" fillId="0" borderId="6" xfId="0" applyNumberFormat="1" applyFont="1" applyFill="1" applyBorder="1" applyAlignment="1">
      <alignment horizontal="center" vertical="center"/>
    </xf>
    <xf numFmtId="0" fontId="5" fillId="0" borderId="0" xfId="0" applyFont="1"/>
    <xf numFmtId="0" fontId="5" fillId="2" borderId="12" xfId="0" applyFont="1" applyFill="1" applyBorder="1"/>
    <xf numFmtId="0" fontId="4" fillId="3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3" borderId="6" xfId="1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3" borderId="11" xfId="1" applyNumberFormat="1" applyFont="1" applyFill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2" fontId="4" fillId="4" borderId="10" xfId="0" applyNumberFormat="1" applyFont="1" applyFill="1" applyBorder="1" applyAlignment="1">
      <alignment horizontal="center" vertical="center"/>
    </xf>
    <xf numFmtId="2" fontId="4" fillId="4" borderId="11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4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/>
    <xf numFmtId="0" fontId="4" fillId="2" borderId="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2" fontId="6" fillId="4" borderId="10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/>
    </xf>
    <xf numFmtId="2" fontId="4" fillId="4" borderId="9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2" fontId="6" fillId="4" borderId="9" xfId="0" applyNumberFormat="1" applyFont="1" applyFill="1" applyBorder="1" applyAlignment="1">
      <alignment horizontal="center" vertical="center"/>
    </xf>
    <xf numFmtId="2" fontId="6" fillId="4" borderId="11" xfId="0" applyNumberFormat="1" applyFont="1" applyFill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56">
    <dxf>
      <font>
        <b/>
        <i val="0"/>
        <u/>
      </font>
      <fill>
        <patternFill>
          <bgColor rgb="FF00B050"/>
        </patternFill>
      </fill>
    </dxf>
    <dxf>
      <font>
        <b/>
        <i val="0"/>
        <u/>
      </font>
      <fill>
        <patternFill>
          <bgColor rgb="FF00B050"/>
        </patternFill>
      </fill>
    </dxf>
    <dxf>
      <font>
        <b/>
        <i val="0"/>
        <u/>
      </font>
      <fill>
        <patternFill>
          <bgColor rgb="FF00B050"/>
        </patternFill>
      </fill>
    </dxf>
    <dxf>
      <font>
        <b/>
        <i val="0"/>
        <u/>
      </font>
      <fill>
        <patternFill>
          <bgColor rgb="FF00B050"/>
        </patternFill>
      </fill>
    </dxf>
    <dxf>
      <font>
        <b/>
        <i val="0"/>
        <u/>
      </font>
      <fill>
        <patternFill>
          <bgColor rgb="FF00B050"/>
        </patternFill>
      </fill>
    </dxf>
    <dxf>
      <font>
        <b/>
        <i val="0"/>
        <u/>
      </font>
      <fill>
        <patternFill>
          <bgColor rgb="FF00B050"/>
        </patternFill>
      </fill>
    </dxf>
    <dxf>
      <font>
        <b/>
        <i val="0"/>
        <u/>
      </font>
      <fill>
        <patternFill>
          <bgColor rgb="FF00B050"/>
        </patternFill>
      </fill>
    </dxf>
    <dxf>
      <font>
        <b/>
        <i val="0"/>
        <u/>
      </font>
      <fill>
        <patternFill>
          <bgColor rgb="FF00B050"/>
        </patternFill>
      </fill>
    </dxf>
    <dxf>
      <font>
        <b/>
        <i val="0"/>
        <u/>
      </font>
      <fill>
        <patternFill>
          <bgColor rgb="FF00B050"/>
        </patternFill>
      </fill>
    </dxf>
    <dxf>
      <font>
        <b/>
        <i val="0"/>
        <u/>
      </font>
      <fill>
        <patternFill>
          <bgColor rgb="FF00B050"/>
        </patternFill>
      </fill>
    </dxf>
    <dxf>
      <font>
        <b/>
        <i val="0"/>
        <u/>
      </font>
      <fill>
        <patternFill>
          <bgColor rgb="FF00B050"/>
        </patternFill>
      </fill>
    </dxf>
    <dxf>
      <font>
        <b/>
        <i val="0"/>
        <u/>
      </font>
      <fill>
        <patternFill>
          <bgColor rgb="FF00B050"/>
        </patternFill>
      </fill>
    </dxf>
    <dxf>
      <font>
        <b/>
        <i val="0"/>
        <u/>
      </font>
      <fill>
        <patternFill>
          <bgColor rgb="FF00B050"/>
        </patternFill>
      </fill>
    </dxf>
    <dxf>
      <font>
        <b/>
        <i val="0"/>
        <u/>
      </font>
      <fill>
        <patternFill>
          <bgColor rgb="FF00B050"/>
        </patternFill>
      </fill>
    </dxf>
    <dxf>
      <font>
        <b/>
        <i val="0"/>
        <u/>
      </font>
      <fill>
        <patternFill>
          <bgColor rgb="FF00B050"/>
        </patternFill>
      </fill>
    </dxf>
    <dxf>
      <font>
        <b/>
        <i val="0"/>
        <u/>
      </font>
      <fill>
        <patternFill>
          <bgColor rgb="FF00B050"/>
        </patternFill>
      </fill>
    </dxf>
    <dxf>
      <font>
        <b/>
        <i val="0"/>
        <u/>
      </font>
      <fill>
        <patternFill>
          <bgColor rgb="FF00B050"/>
        </patternFill>
      </fill>
    </dxf>
    <dxf>
      <font>
        <b/>
        <i val="0"/>
        <u/>
      </font>
      <fill>
        <patternFill>
          <bgColor rgb="FF00B050"/>
        </patternFill>
      </fill>
    </dxf>
    <dxf>
      <font>
        <b/>
        <i val="0"/>
        <u/>
      </font>
      <fill>
        <patternFill>
          <bgColor rgb="FF00B050"/>
        </patternFill>
      </fill>
    </dxf>
    <dxf>
      <font>
        <b/>
        <i val="0"/>
        <u/>
      </font>
      <fill>
        <patternFill>
          <bgColor rgb="FF00B050"/>
        </patternFill>
      </fill>
    </dxf>
    <dxf>
      <font>
        <b/>
        <i val="0"/>
        <u/>
      </font>
      <fill>
        <patternFill>
          <bgColor rgb="FF00B050"/>
        </patternFill>
      </fill>
    </dxf>
    <dxf>
      <font>
        <b/>
        <i val="0"/>
        <u/>
      </font>
      <fill>
        <patternFill>
          <bgColor rgb="FF00B050"/>
        </patternFill>
      </fill>
    </dxf>
    <dxf>
      <font>
        <b/>
        <i val="0"/>
        <u/>
      </font>
      <fill>
        <patternFill>
          <bgColor rgb="FF00B050"/>
        </patternFill>
      </fill>
    </dxf>
    <dxf>
      <font>
        <b/>
        <i val="0"/>
        <u/>
      </font>
      <fill>
        <patternFill>
          <bgColor rgb="FF00B050"/>
        </patternFill>
      </fill>
    </dxf>
    <dxf>
      <font>
        <b/>
        <i val="0"/>
        <u/>
      </font>
      <fill>
        <patternFill>
          <bgColor rgb="FF00B050"/>
        </patternFill>
      </fill>
    </dxf>
    <dxf>
      <font>
        <b/>
        <i val="0"/>
        <u/>
      </font>
      <fill>
        <patternFill>
          <bgColor rgb="FF00B050"/>
        </patternFill>
      </fill>
    </dxf>
    <dxf>
      <font>
        <b/>
        <i val="0"/>
        <u/>
      </font>
      <fill>
        <patternFill>
          <bgColor rgb="FF00B050"/>
        </patternFill>
      </fill>
    </dxf>
    <dxf>
      <font>
        <b/>
        <i val="0"/>
        <u/>
      </font>
      <fill>
        <patternFill>
          <bgColor rgb="FF00B050"/>
        </patternFill>
      </fill>
    </dxf>
    <dxf>
      <font>
        <b/>
        <i val="0"/>
        <u/>
      </font>
      <fill>
        <patternFill>
          <bgColor rgb="FF00B050"/>
        </patternFill>
      </fill>
    </dxf>
    <dxf>
      <font>
        <b/>
        <i val="0"/>
        <u/>
      </font>
      <fill>
        <patternFill>
          <bgColor rgb="FF00B050"/>
        </patternFill>
      </fill>
    </dxf>
    <dxf>
      <font>
        <b/>
        <i val="0"/>
        <u/>
      </font>
      <fill>
        <patternFill>
          <bgColor rgb="FF00B050"/>
        </patternFill>
      </fill>
    </dxf>
    <dxf>
      <font>
        <b/>
        <i val="0"/>
        <u/>
      </font>
      <fill>
        <patternFill>
          <bgColor rgb="FF00B050"/>
        </patternFill>
      </fill>
    </dxf>
    <dxf>
      <font>
        <b/>
        <i val="0"/>
        <u/>
      </font>
      <fill>
        <patternFill>
          <bgColor rgb="FF00B050"/>
        </patternFill>
      </fill>
    </dxf>
    <dxf>
      <font>
        <b/>
        <i val="0"/>
        <u/>
      </font>
      <fill>
        <patternFill>
          <bgColor rgb="FF00B050"/>
        </patternFill>
      </fill>
    </dxf>
    <dxf>
      <font>
        <b/>
        <i val="0"/>
        <u/>
      </font>
      <fill>
        <patternFill>
          <bgColor rgb="FF00B050"/>
        </patternFill>
      </fill>
    </dxf>
    <dxf>
      <font>
        <b/>
        <i val="0"/>
        <u/>
      </font>
      <fill>
        <patternFill>
          <bgColor rgb="FF00B050"/>
        </patternFill>
      </fill>
    </dxf>
    <dxf>
      <font>
        <b/>
        <i val="0"/>
        <u/>
      </font>
      <fill>
        <patternFill>
          <bgColor rgb="FF00B050"/>
        </patternFill>
      </fill>
    </dxf>
    <dxf>
      <font>
        <b/>
        <i val="0"/>
        <u/>
      </font>
      <fill>
        <patternFill>
          <bgColor rgb="FF00B050"/>
        </patternFill>
      </fill>
    </dxf>
    <dxf>
      <font>
        <b/>
        <i val="0"/>
        <u/>
      </font>
      <fill>
        <patternFill>
          <bgColor rgb="FF00B050"/>
        </patternFill>
      </fill>
    </dxf>
    <dxf>
      <font>
        <b/>
        <i val="0"/>
        <u/>
      </font>
      <fill>
        <patternFill>
          <bgColor rgb="FF00B050"/>
        </patternFill>
      </fill>
    </dxf>
    <dxf>
      <font>
        <b/>
        <i val="0"/>
        <u/>
      </font>
      <fill>
        <patternFill>
          <bgColor rgb="FF00B050"/>
        </patternFill>
      </fill>
    </dxf>
    <dxf>
      <font>
        <b/>
        <i val="0"/>
        <u/>
      </font>
      <fill>
        <patternFill>
          <bgColor rgb="FF00B050"/>
        </patternFill>
      </fill>
    </dxf>
    <dxf>
      <font>
        <b/>
        <i val="0"/>
        <u/>
      </font>
      <fill>
        <patternFill>
          <bgColor rgb="FF00B050"/>
        </patternFill>
      </fill>
    </dxf>
    <dxf>
      <font>
        <b/>
        <i val="0"/>
        <u/>
      </font>
      <fill>
        <patternFill>
          <bgColor rgb="FF00B050"/>
        </patternFill>
      </fill>
    </dxf>
    <dxf>
      <font>
        <b/>
        <i val="0"/>
        <u/>
      </font>
      <fill>
        <patternFill>
          <bgColor rgb="FF00B050"/>
        </patternFill>
      </fill>
    </dxf>
    <dxf>
      <font>
        <b/>
        <i val="0"/>
        <u/>
      </font>
      <fill>
        <patternFill>
          <bgColor rgb="FF00B050"/>
        </patternFill>
      </fill>
    </dxf>
    <dxf>
      <font>
        <b/>
        <i val="0"/>
        <u/>
      </font>
      <fill>
        <patternFill>
          <bgColor rgb="FF00B050"/>
        </patternFill>
      </fill>
    </dxf>
    <dxf>
      <font>
        <b/>
        <i val="0"/>
        <u/>
      </font>
      <fill>
        <patternFill>
          <bgColor rgb="FF00B050"/>
        </patternFill>
      </fill>
    </dxf>
    <dxf>
      <font>
        <b/>
        <i val="0"/>
        <u/>
      </font>
      <fill>
        <patternFill>
          <bgColor rgb="FF00B050"/>
        </patternFill>
      </fill>
    </dxf>
    <dxf>
      <font>
        <b/>
        <i val="0"/>
        <u/>
      </font>
      <fill>
        <patternFill>
          <bgColor rgb="FF00B050"/>
        </patternFill>
      </fill>
    </dxf>
    <dxf>
      <font>
        <b/>
        <i val="0"/>
        <u/>
      </font>
      <fill>
        <patternFill>
          <bgColor rgb="FF00B050"/>
        </patternFill>
      </fill>
    </dxf>
    <dxf>
      <font>
        <b/>
        <i val="0"/>
        <u/>
      </font>
      <fill>
        <patternFill>
          <bgColor rgb="FF00B050"/>
        </patternFill>
      </fill>
    </dxf>
    <dxf>
      <font>
        <b/>
        <i val="0"/>
        <u/>
      </font>
      <fill>
        <patternFill>
          <bgColor rgb="FF00B050"/>
        </patternFill>
      </fill>
    </dxf>
    <dxf>
      <font>
        <b/>
        <i val="0"/>
        <u/>
      </font>
      <fill>
        <patternFill>
          <bgColor rgb="FF00B050"/>
        </patternFill>
      </fill>
    </dxf>
    <dxf>
      <font>
        <b/>
        <i val="0"/>
        <u/>
      </font>
      <fill>
        <patternFill>
          <bgColor rgb="FF00B050"/>
        </patternFill>
      </fill>
    </dxf>
    <dxf>
      <font>
        <b/>
        <i val="0"/>
        <u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11</xdr:row>
      <xdr:rowOff>247650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SpPr txBox="1"/>
      </xdr:nvSpPr>
      <xdr:spPr>
        <a:xfrm>
          <a:off x="7029450" y="411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13</xdr:row>
      <xdr:rowOff>247650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SpPr txBox="1"/>
      </xdr:nvSpPr>
      <xdr:spPr>
        <a:xfrm>
          <a:off x="728662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24"/>
  <sheetViews>
    <sheetView topLeftCell="B1" zoomScaleNormal="100" workbookViewId="0">
      <selection activeCell="F15" sqref="F15"/>
    </sheetView>
  </sheetViews>
  <sheetFormatPr defaultRowHeight="18.95" customHeight="1" x14ac:dyDescent="0.25"/>
  <cols>
    <col min="1" max="1" width="71.85546875" bestFit="1" customWidth="1"/>
    <col min="2" max="8" width="18.7109375" customWidth="1"/>
    <col min="9" max="9" width="21" customWidth="1"/>
    <col min="10" max="14" width="18.7109375" customWidth="1"/>
  </cols>
  <sheetData>
    <row r="1" spans="1:14" ht="21.75" customHeight="1" thickTop="1" thickBot="1" x14ac:dyDescent="0.3">
      <c r="A1" s="63" t="s">
        <v>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5"/>
    </row>
    <row r="2" spans="1:14" ht="21.75" customHeight="1" thickTop="1" x14ac:dyDescent="0.25">
      <c r="A2" s="42" t="s">
        <v>1</v>
      </c>
      <c r="B2" s="28" t="s">
        <v>69</v>
      </c>
      <c r="C2" s="29" t="s">
        <v>67</v>
      </c>
      <c r="D2" s="29" t="s">
        <v>70</v>
      </c>
      <c r="E2" s="29" t="s">
        <v>57</v>
      </c>
      <c r="F2" s="29" t="s">
        <v>59</v>
      </c>
      <c r="G2" s="29" t="s">
        <v>60</v>
      </c>
      <c r="H2" s="29" t="s">
        <v>61</v>
      </c>
      <c r="I2" s="37" t="s">
        <v>71</v>
      </c>
      <c r="J2" s="37" t="s">
        <v>72</v>
      </c>
      <c r="K2" s="37" t="s">
        <v>62</v>
      </c>
      <c r="L2" s="37" t="s">
        <v>63</v>
      </c>
      <c r="M2" s="37" t="s">
        <v>64</v>
      </c>
      <c r="N2" s="31" t="s">
        <v>65</v>
      </c>
    </row>
    <row r="3" spans="1:14" ht="21.75" customHeight="1" x14ac:dyDescent="0.25">
      <c r="A3" s="43" t="s">
        <v>3</v>
      </c>
      <c r="B3" s="44">
        <v>323952.84000000003</v>
      </c>
      <c r="C3" s="7">
        <v>288718.11</v>
      </c>
      <c r="D3" s="7">
        <v>430374.16</v>
      </c>
      <c r="E3" s="7">
        <v>342375.73</v>
      </c>
      <c r="F3" s="7">
        <v>344552.17</v>
      </c>
      <c r="G3" s="7">
        <v>280495.2</v>
      </c>
      <c r="H3" s="7">
        <v>274845.59999999998</v>
      </c>
      <c r="I3" s="18">
        <v>289745.40000000002</v>
      </c>
      <c r="J3" s="18">
        <v>300605.28000000003</v>
      </c>
      <c r="K3" s="18">
        <v>294722.27</v>
      </c>
      <c r="L3" s="18">
        <v>290621.52</v>
      </c>
      <c r="M3" s="18">
        <v>271620.64</v>
      </c>
      <c r="N3" s="8">
        <v>284646.69</v>
      </c>
    </row>
    <row r="4" spans="1:14" ht="21.75" customHeight="1" x14ac:dyDescent="0.25">
      <c r="A4" s="43" t="s">
        <v>4</v>
      </c>
      <c r="B4" s="44">
        <v>4</v>
      </c>
      <c r="C4" s="7">
        <v>4.5</v>
      </c>
      <c r="D4" s="7">
        <v>0.4</v>
      </c>
      <c r="E4" s="7">
        <v>2.5</v>
      </c>
      <c r="F4" s="40">
        <v>0.15</v>
      </c>
      <c r="G4" s="7">
        <v>1.25</v>
      </c>
      <c r="H4" s="7">
        <v>0.5</v>
      </c>
      <c r="I4" s="18">
        <v>2.6</v>
      </c>
      <c r="J4" s="18">
        <v>1</v>
      </c>
      <c r="K4" s="18">
        <v>0.18</v>
      </c>
      <c r="L4" s="18">
        <v>1.5</v>
      </c>
      <c r="M4" s="18">
        <v>0.95</v>
      </c>
      <c r="N4" s="8">
        <v>3.75</v>
      </c>
    </row>
    <row r="5" spans="1:14" ht="21.75" customHeight="1" x14ac:dyDescent="0.25">
      <c r="A5" s="43" t="s">
        <v>5</v>
      </c>
      <c r="B5" s="44">
        <v>1.25</v>
      </c>
      <c r="C5" s="7">
        <v>1</v>
      </c>
      <c r="D5" s="7">
        <v>0.4</v>
      </c>
      <c r="E5" s="7">
        <v>1.5</v>
      </c>
      <c r="F5" s="40">
        <v>0.25</v>
      </c>
      <c r="G5" s="7">
        <v>0.27</v>
      </c>
      <c r="H5" s="7">
        <v>1</v>
      </c>
      <c r="I5" s="18">
        <v>1.25</v>
      </c>
      <c r="J5" s="18">
        <v>0.25</v>
      </c>
      <c r="K5" s="18">
        <v>0.5</v>
      </c>
      <c r="L5" s="18">
        <v>0.75</v>
      </c>
      <c r="M5" s="18">
        <v>0.25</v>
      </c>
      <c r="N5" s="8">
        <v>1.6</v>
      </c>
    </row>
    <row r="6" spans="1:14" ht="21.75" customHeight="1" x14ac:dyDescent="0.25">
      <c r="A6" s="43" t="s">
        <v>6</v>
      </c>
      <c r="B6" s="44">
        <v>25</v>
      </c>
      <c r="C6" s="7">
        <v>25.74</v>
      </c>
      <c r="D6" s="7">
        <v>19.7</v>
      </c>
      <c r="E6" s="7">
        <v>23.8</v>
      </c>
      <c r="F6" s="7">
        <v>10.28</v>
      </c>
      <c r="G6" s="7">
        <v>15.5</v>
      </c>
      <c r="H6" s="7">
        <v>10</v>
      </c>
      <c r="I6" s="18">
        <v>19.5</v>
      </c>
      <c r="J6" s="18">
        <v>17</v>
      </c>
      <c r="K6" s="18">
        <v>17</v>
      </c>
      <c r="L6" s="18">
        <v>18.899999999999999</v>
      </c>
      <c r="M6" s="18">
        <v>10.29</v>
      </c>
      <c r="N6" s="8">
        <v>26.85</v>
      </c>
    </row>
    <row r="7" spans="1:14" ht="21.75" customHeight="1" x14ac:dyDescent="0.25">
      <c r="A7" s="38"/>
      <c r="B7" s="60" t="s">
        <v>66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2"/>
    </row>
    <row r="8" spans="1:14" ht="21.75" customHeight="1" x14ac:dyDescent="0.25">
      <c r="A8" s="43" t="s">
        <v>3</v>
      </c>
      <c r="B8" s="45">
        <f t="shared" ref="B8:N11" si="0">IF(B3="","---",(MIN($B3:$N3)/B3)*$B16)</f>
        <v>71.268874815235449</v>
      </c>
      <c r="C8" s="9">
        <f t="shared" si="0"/>
        <v>79.966422612007264</v>
      </c>
      <c r="D8" s="9">
        <f t="shared" si="0"/>
        <v>53.64577278524343</v>
      </c>
      <c r="E8" s="9">
        <f t="shared" si="0"/>
        <v>67.433969107564963</v>
      </c>
      <c r="F8" s="9">
        <f t="shared" si="0"/>
        <v>67.008007524666013</v>
      </c>
      <c r="G8" s="9">
        <f t="shared" si="0"/>
        <v>82.310693373719062</v>
      </c>
      <c r="H8" s="9">
        <f t="shared" si="0"/>
        <v>84.002634206259813</v>
      </c>
      <c r="I8" s="9">
        <f t="shared" si="0"/>
        <v>79.682902299743148</v>
      </c>
      <c r="J8" s="9">
        <f t="shared" si="0"/>
        <v>76.804221136767779</v>
      </c>
      <c r="K8" s="9">
        <f t="shared" si="0"/>
        <v>78.337325509877488</v>
      </c>
      <c r="L8" s="9">
        <f t="shared" si="0"/>
        <v>79.442686832000604</v>
      </c>
      <c r="M8" s="9">
        <f t="shared" si="0"/>
        <v>85</v>
      </c>
      <c r="N8" s="10">
        <f t="shared" si="0"/>
        <v>81.110215615013828</v>
      </c>
    </row>
    <row r="9" spans="1:14" ht="21.75" customHeight="1" x14ac:dyDescent="0.25">
      <c r="A9" s="43" t="s">
        <v>4</v>
      </c>
      <c r="B9" s="45">
        <f t="shared" si="0"/>
        <v>7.4999999999999997E-2</v>
      </c>
      <c r="C9" s="9">
        <f t="shared" si="0"/>
        <v>6.6666666666666666E-2</v>
      </c>
      <c r="D9" s="9">
        <f t="shared" si="0"/>
        <v>0.74999999999999989</v>
      </c>
      <c r="E9" s="9">
        <f t="shared" si="0"/>
        <v>0.12</v>
      </c>
      <c r="F9" s="9">
        <f t="shared" si="0"/>
        <v>2</v>
      </c>
      <c r="G9" s="9">
        <f t="shared" si="0"/>
        <v>0.24</v>
      </c>
      <c r="H9" s="9">
        <f t="shared" si="0"/>
        <v>0.6</v>
      </c>
      <c r="I9" s="9">
        <f t="shared" si="0"/>
        <v>0.11538461538461538</v>
      </c>
      <c r="J9" s="9">
        <f t="shared" si="0"/>
        <v>0.3</v>
      </c>
      <c r="K9" s="9">
        <f t="shared" si="0"/>
        <v>1.6666666666666667</v>
      </c>
      <c r="L9" s="9">
        <f t="shared" si="0"/>
        <v>0.19999999999999998</v>
      </c>
      <c r="M9" s="9">
        <f t="shared" si="0"/>
        <v>0.31578947368421051</v>
      </c>
      <c r="N9" s="10">
        <f t="shared" si="0"/>
        <v>0.08</v>
      </c>
    </row>
    <row r="10" spans="1:14" ht="21.75" customHeight="1" x14ac:dyDescent="0.25">
      <c r="A10" s="43" t="s">
        <v>5</v>
      </c>
      <c r="B10" s="45">
        <f t="shared" si="0"/>
        <v>2</v>
      </c>
      <c r="C10" s="9">
        <f t="shared" si="0"/>
        <v>2.5</v>
      </c>
      <c r="D10" s="9">
        <f t="shared" si="0"/>
        <v>6.25</v>
      </c>
      <c r="E10" s="9">
        <f t="shared" si="0"/>
        <v>1.6666666666666665</v>
      </c>
      <c r="F10" s="9">
        <f t="shared" si="0"/>
        <v>10</v>
      </c>
      <c r="G10" s="9">
        <f t="shared" si="0"/>
        <v>9.2592592592592577</v>
      </c>
      <c r="H10" s="9">
        <f t="shared" si="0"/>
        <v>2.5</v>
      </c>
      <c r="I10" s="9">
        <f t="shared" si="0"/>
        <v>2</v>
      </c>
      <c r="J10" s="9">
        <f t="shared" si="0"/>
        <v>10</v>
      </c>
      <c r="K10" s="9">
        <f t="shared" si="0"/>
        <v>5</v>
      </c>
      <c r="L10" s="9">
        <f t="shared" si="0"/>
        <v>3.333333333333333</v>
      </c>
      <c r="M10" s="9">
        <f t="shared" si="0"/>
        <v>10</v>
      </c>
      <c r="N10" s="10">
        <f t="shared" si="0"/>
        <v>1.5625</v>
      </c>
    </row>
    <row r="11" spans="1:14" ht="21.75" customHeight="1" x14ac:dyDescent="0.25">
      <c r="A11" s="43" t="s">
        <v>6</v>
      </c>
      <c r="B11" s="45">
        <f t="shared" si="0"/>
        <v>1.2000000000000002</v>
      </c>
      <c r="C11" s="9">
        <f t="shared" si="0"/>
        <v>1.1655011655011656</v>
      </c>
      <c r="D11" s="9">
        <f t="shared" si="0"/>
        <v>1.5228426395939085</v>
      </c>
      <c r="E11" s="9">
        <f t="shared" si="0"/>
        <v>1.2605042016806722</v>
      </c>
      <c r="F11" s="9">
        <f t="shared" si="0"/>
        <v>2.918287937743191</v>
      </c>
      <c r="G11" s="9">
        <f t="shared" si="0"/>
        <v>1.935483870967742</v>
      </c>
      <c r="H11" s="9">
        <f t="shared" si="0"/>
        <v>3</v>
      </c>
      <c r="I11" s="9">
        <f t="shared" si="0"/>
        <v>1.5384615384615383</v>
      </c>
      <c r="J11" s="9">
        <f t="shared" si="0"/>
        <v>1.7647058823529411</v>
      </c>
      <c r="K11" s="9">
        <f t="shared" si="0"/>
        <v>1.7647058823529411</v>
      </c>
      <c r="L11" s="9">
        <f t="shared" si="0"/>
        <v>1.5873015873015874</v>
      </c>
      <c r="M11" s="9">
        <f t="shared" si="0"/>
        <v>2.915451895043732</v>
      </c>
      <c r="N11" s="10">
        <f t="shared" si="0"/>
        <v>1.1173184357541899</v>
      </c>
    </row>
    <row r="12" spans="1:14" ht="21.75" customHeight="1" thickBot="1" x14ac:dyDescent="0.3">
      <c r="A12" s="39" t="s">
        <v>2</v>
      </c>
      <c r="B12" s="46">
        <f>SUM(B8:B11)</f>
        <v>74.543874815235455</v>
      </c>
      <c r="C12" s="20">
        <f>SUM(C8:C11)</f>
        <v>83.698590444175096</v>
      </c>
      <c r="D12" s="20">
        <f t="shared" ref="D12:M12" si="1">SUM(D8:D11)</f>
        <v>62.168615424837341</v>
      </c>
      <c r="E12" s="20">
        <f t="shared" si="1"/>
        <v>70.481139975912313</v>
      </c>
      <c r="F12" s="20">
        <f t="shared" si="1"/>
        <v>81.9262954624092</v>
      </c>
      <c r="G12" s="20">
        <f t="shared" si="1"/>
        <v>93.745436503946053</v>
      </c>
      <c r="H12" s="20">
        <f>SUM(H8:H11)</f>
        <v>90.102634206259808</v>
      </c>
      <c r="I12" s="20">
        <f>SUM(I8:I11)</f>
        <v>83.336748453589294</v>
      </c>
      <c r="J12" s="20">
        <f>SUM(J8:J11)</f>
        <v>88.868927019120719</v>
      </c>
      <c r="K12" s="20">
        <f>SUM(K8:K11)</f>
        <v>86.768698058897101</v>
      </c>
      <c r="L12" s="20">
        <f t="shared" si="1"/>
        <v>84.563321752635517</v>
      </c>
      <c r="M12" s="20">
        <f t="shared" si="1"/>
        <v>98.231241368727936</v>
      </c>
      <c r="N12" s="21">
        <f>SUM(N8:N11)</f>
        <v>83.870034050768012</v>
      </c>
    </row>
    <row r="13" spans="1:14" ht="21.75" customHeight="1" thickTop="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21.75" customHeight="1" thickBot="1" x14ac:dyDescent="0.3">
      <c r="A14" s="11"/>
      <c r="B14" s="6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4" ht="21.75" customHeight="1" thickTop="1" x14ac:dyDescent="0.25">
      <c r="A15" s="12"/>
      <c r="B15" s="13" t="s">
        <v>0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4" ht="21.75" customHeight="1" x14ac:dyDescent="0.25">
      <c r="A16" s="14" t="s">
        <v>3</v>
      </c>
      <c r="B16" s="15">
        <v>85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ht="21.75" customHeight="1" x14ac:dyDescent="0.25">
      <c r="A17" s="14" t="s">
        <v>4</v>
      </c>
      <c r="B17" s="15">
        <v>2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21.75" customHeight="1" x14ac:dyDescent="0.25">
      <c r="A18" s="14" t="s">
        <v>5</v>
      </c>
      <c r="B18" s="15">
        <v>10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</row>
    <row r="19" spans="1:14" ht="21.75" customHeight="1" thickBot="1" x14ac:dyDescent="0.3">
      <c r="A19" s="16" t="s">
        <v>6</v>
      </c>
      <c r="B19" s="17">
        <v>3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spans="1:14" ht="21.75" customHeight="1" thickTop="1" x14ac:dyDescent="0.25">
      <c r="A20" s="30"/>
      <c r="B20" s="27"/>
      <c r="C20" s="30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ht="21.75" customHeight="1" x14ac:dyDescent="0.25"/>
    <row r="22" spans="1:14" ht="21.75" customHeight="1" x14ac:dyDescent="0.25"/>
    <row r="23" spans="1:14" ht="21.75" customHeight="1" x14ac:dyDescent="0.25"/>
    <row r="24" spans="1:14" ht="21.75" customHeight="1" x14ac:dyDescent="0.25"/>
  </sheetData>
  <mergeCells count="2">
    <mergeCell ref="B7:N7"/>
    <mergeCell ref="A1:N1"/>
  </mergeCells>
  <conditionalFormatting sqref="B12:N12">
    <cfRule type="expression" dxfId="55" priority="1">
      <formula>B12=MAX($B12:$N12)</formula>
    </cfRule>
    <cfRule type="expression" dxfId="54" priority="2">
      <formula>$B$12=MAX+$B$12:$N$12</formula>
    </cfRule>
  </conditionalFormatting>
  <pageMargins left="0.7" right="0.7" top="0.75" bottom="0.75" header="0.3" footer="0.3"/>
  <pageSetup paperSize="9" scale="4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20"/>
  <sheetViews>
    <sheetView topLeftCell="B1" zoomScale="110" zoomScaleNormal="110" zoomScalePageLayoutView="120" workbookViewId="0">
      <selection activeCell="F14" sqref="F14"/>
    </sheetView>
  </sheetViews>
  <sheetFormatPr defaultRowHeight="21.75" customHeight="1" x14ac:dyDescent="0.25"/>
  <cols>
    <col min="1" max="1" width="71.85546875" bestFit="1" customWidth="1"/>
    <col min="2" max="12" width="18.7109375" customWidth="1"/>
  </cols>
  <sheetData>
    <row r="1" spans="1:10" s="2" customFormat="1" ht="21.75" customHeight="1" thickTop="1" thickBot="1" x14ac:dyDescent="0.3">
      <c r="A1" s="63" t="s">
        <v>18</v>
      </c>
      <c r="B1" s="64"/>
      <c r="C1" s="64"/>
      <c r="D1" s="64"/>
      <c r="E1" s="64"/>
      <c r="F1" s="64"/>
      <c r="G1" s="64"/>
      <c r="H1" s="64"/>
      <c r="I1" s="64"/>
      <c r="J1" s="65"/>
    </row>
    <row r="2" spans="1:10" ht="21.75" customHeight="1" thickTop="1" x14ac:dyDescent="0.25">
      <c r="A2" s="42" t="s">
        <v>1</v>
      </c>
      <c r="B2" s="28" t="s">
        <v>54</v>
      </c>
      <c r="C2" s="29" t="s">
        <v>74</v>
      </c>
      <c r="D2" s="29" t="s">
        <v>57</v>
      </c>
      <c r="E2" s="29" t="s">
        <v>59</v>
      </c>
      <c r="F2" s="37" t="s">
        <v>73</v>
      </c>
      <c r="G2" s="37" t="s">
        <v>60</v>
      </c>
      <c r="H2" s="37" t="s">
        <v>78</v>
      </c>
      <c r="I2" s="37" t="s">
        <v>71</v>
      </c>
      <c r="J2" s="31" t="s">
        <v>63</v>
      </c>
    </row>
    <row r="3" spans="1:10" ht="21.75" customHeight="1" x14ac:dyDescent="0.25">
      <c r="A3" s="43" t="s">
        <v>3</v>
      </c>
      <c r="B3" s="44">
        <v>106200</v>
      </c>
      <c r="C3" s="7">
        <v>123171</v>
      </c>
      <c r="D3" s="7">
        <v>157143.25</v>
      </c>
      <c r="E3" s="7">
        <v>148500.5</v>
      </c>
      <c r="F3" s="18">
        <v>121764</v>
      </c>
      <c r="G3" s="18">
        <v>135773.28</v>
      </c>
      <c r="H3" s="18">
        <v>125064</v>
      </c>
      <c r="I3" s="18">
        <v>121585.5</v>
      </c>
      <c r="J3" s="8">
        <v>158984.64000000001</v>
      </c>
    </row>
    <row r="4" spans="1:10" ht="21.75" customHeight="1" x14ac:dyDescent="0.25">
      <c r="A4" s="43" t="s">
        <v>4</v>
      </c>
      <c r="B4" s="44">
        <v>0.3</v>
      </c>
      <c r="C4" s="7">
        <v>0.1</v>
      </c>
      <c r="D4" s="7">
        <v>2.5</v>
      </c>
      <c r="E4" s="7">
        <v>0.15</v>
      </c>
      <c r="F4" s="18">
        <v>4.4000000000000004</v>
      </c>
      <c r="G4" s="18">
        <v>1.25</v>
      </c>
      <c r="H4" s="18">
        <v>0.5</v>
      </c>
      <c r="I4" s="18">
        <v>2.6</v>
      </c>
      <c r="J4" s="8">
        <v>1.5</v>
      </c>
    </row>
    <row r="5" spans="1:10" ht="21.75" customHeight="1" x14ac:dyDescent="0.25">
      <c r="A5" s="43" t="s">
        <v>5</v>
      </c>
      <c r="B5" s="44">
        <v>0.3</v>
      </c>
      <c r="C5" s="7">
        <v>0.5</v>
      </c>
      <c r="D5" s="7">
        <v>1.5</v>
      </c>
      <c r="E5" s="7">
        <v>0.25</v>
      </c>
      <c r="F5" s="18">
        <v>1.8</v>
      </c>
      <c r="G5" s="18">
        <v>0.27</v>
      </c>
      <c r="H5" s="18">
        <v>1</v>
      </c>
      <c r="I5" s="18">
        <v>1.25</v>
      </c>
      <c r="J5" s="8">
        <v>0.75</v>
      </c>
    </row>
    <row r="6" spans="1:10" ht="21.75" customHeight="1" x14ac:dyDescent="0.25">
      <c r="A6" s="43" t="s">
        <v>6</v>
      </c>
      <c r="B6" s="44">
        <v>9</v>
      </c>
      <c r="C6" s="7">
        <v>9</v>
      </c>
      <c r="D6" s="7">
        <v>23.8</v>
      </c>
      <c r="E6" s="7">
        <v>10.28</v>
      </c>
      <c r="F6" s="18">
        <v>22</v>
      </c>
      <c r="G6" s="18">
        <v>15.5</v>
      </c>
      <c r="H6" s="18">
        <v>10</v>
      </c>
      <c r="I6" s="18">
        <v>19.5</v>
      </c>
      <c r="J6" s="8">
        <v>18.899999999999999</v>
      </c>
    </row>
    <row r="7" spans="1:10" ht="21.75" customHeight="1" x14ac:dyDescent="0.25">
      <c r="A7" s="38"/>
      <c r="B7" s="60" t="s">
        <v>66</v>
      </c>
      <c r="C7" s="61"/>
      <c r="D7" s="61"/>
      <c r="E7" s="61"/>
      <c r="F7" s="61"/>
      <c r="G7" s="61"/>
      <c r="H7" s="61"/>
      <c r="I7" s="61"/>
      <c r="J7" s="62"/>
    </row>
    <row r="8" spans="1:10" ht="21.75" customHeight="1" x14ac:dyDescent="0.25">
      <c r="A8" s="43" t="s">
        <v>3</v>
      </c>
      <c r="B8" s="45">
        <f t="shared" ref="B8:J8" si="0">IF(B3="","---",(MIN($B3:$J3)/B3)*$B16)</f>
        <v>85</v>
      </c>
      <c r="C8" s="9">
        <f t="shared" si="0"/>
        <v>73.288355213483698</v>
      </c>
      <c r="D8" s="9">
        <f t="shared" si="0"/>
        <v>57.444401843540852</v>
      </c>
      <c r="E8" s="9">
        <f t="shared" si="0"/>
        <v>60.787674115575371</v>
      </c>
      <c r="F8" s="9">
        <f t="shared" si="0"/>
        <v>74.13521237804278</v>
      </c>
      <c r="G8" s="9">
        <f t="shared" si="0"/>
        <v>66.4858357992088</v>
      </c>
      <c r="H8" s="9">
        <f t="shared" si="0"/>
        <v>72.179044329303395</v>
      </c>
      <c r="I8" s="9">
        <f t="shared" si="0"/>
        <v>74.244050482993444</v>
      </c>
      <c r="J8" s="10">
        <f t="shared" si="0"/>
        <v>56.779069978080898</v>
      </c>
    </row>
    <row r="9" spans="1:10" ht="21.75" customHeight="1" x14ac:dyDescent="0.25">
      <c r="A9" s="43" t="s">
        <v>4</v>
      </c>
      <c r="B9" s="45">
        <f t="shared" ref="B9:J9" si="1">IF(B4="","---",(MIN($B4:$J4)/B4)*$B17)</f>
        <v>0.66666666666666674</v>
      </c>
      <c r="C9" s="9">
        <f t="shared" si="1"/>
        <v>2</v>
      </c>
      <c r="D9" s="9">
        <f t="shared" si="1"/>
        <v>0.08</v>
      </c>
      <c r="E9" s="9">
        <f t="shared" si="1"/>
        <v>1.3333333333333335</v>
      </c>
      <c r="F9" s="9">
        <f t="shared" si="1"/>
        <v>4.5454545454545456E-2</v>
      </c>
      <c r="G9" s="9">
        <f t="shared" si="1"/>
        <v>0.16</v>
      </c>
      <c r="H9" s="9">
        <f t="shared" si="1"/>
        <v>0.4</v>
      </c>
      <c r="I9" s="9">
        <f t="shared" si="1"/>
        <v>7.6923076923076927E-2</v>
      </c>
      <c r="J9" s="10">
        <f t="shared" si="1"/>
        <v>0.13333333333333333</v>
      </c>
    </row>
    <row r="10" spans="1:10" ht="21.75" customHeight="1" x14ac:dyDescent="0.25">
      <c r="A10" s="43" t="s">
        <v>5</v>
      </c>
      <c r="B10" s="45">
        <f t="shared" ref="B10:J10" si="2">IF(B5="","---",(MIN($B5:$J5)/B5)*$B18)</f>
        <v>8.3333333333333339</v>
      </c>
      <c r="C10" s="9">
        <f t="shared" si="2"/>
        <v>5</v>
      </c>
      <c r="D10" s="9">
        <f t="shared" si="2"/>
        <v>1.6666666666666665</v>
      </c>
      <c r="E10" s="9">
        <f t="shared" si="2"/>
        <v>10</v>
      </c>
      <c r="F10" s="9">
        <f t="shared" si="2"/>
        <v>1.3888888888888888</v>
      </c>
      <c r="G10" s="9">
        <f t="shared" si="2"/>
        <v>9.2592592592592577</v>
      </c>
      <c r="H10" s="9">
        <f t="shared" si="2"/>
        <v>2.5</v>
      </c>
      <c r="I10" s="9">
        <f t="shared" si="2"/>
        <v>2</v>
      </c>
      <c r="J10" s="10">
        <f t="shared" si="2"/>
        <v>3.333333333333333</v>
      </c>
    </row>
    <row r="11" spans="1:10" ht="21.75" customHeight="1" x14ac:dyDescent="0.25">
      <c r="A11" s="43" t="s">
        <v>6</v>
      </c>
      <c r="B11" s="45">
        <f t="shared" ref="B11:J11" si="3">IF(B6="","---",(MIN($B6:$J6)/B6)*$B19)</f>
        <v>3</v>
      </c>
      <c r="C11" s="9">
        <f t="shared" si="3"/>
        <v>3</v>
      </c>
      <c r="D11" s="9">
        <f t="shared" si="3"/>
        <v>1.134453781512605</v>
      </c>
      <c r="E11" s="9">
        <f t="shared" si="3"/>
        <v>2.626459143968872</v>
      </c>
      <c r="F11" s="9">
        <f t="shared" si="3"/>
        <v>1.2272727272727273</v>
      </c>
      <c r="G11" s="9">
        <f t="shared" si="3"/>
        <v>1.741935483870968</v>
      </c>
      <c r="H11" s="9">
        <f t="shared" si="3"/>
        <v>2.7</v>
      </c>
      <c r="I11" s="9">
        <f t="shared" si="3"/>
        <v>1.3846153846153846</v>
      </c>
      <c r="J11" s="10">
        <f t="shared" si="3"/>
        <v>1.4285714285714286</v>
      </c>
    </row>
    <row r="12" spans="1:10" ht="21.75" customHeight="1" thickBot="1" x14ac:dyDescent="0.3">
      <c r="A12" s="39" t="s">
        <v>2</v>
      </c>
      <c r="B12" s="46">
        <f>SUM(B8:B11)</f>
        <v>97</v>
      </c>
      <c r="C12" s="20">
        <f>SUM(C8:C11)</f>
        <v>83.288355213483698</v>
      </c>
      <c r="D12" s="20">
        <f t="shared" ref="D12:J12" si="4">SUM(D8:D11)</f>
        <v>60.325522291720119</v>
      </c>
      <c r="E12" s="20">
        <f t="shared" si="4"/>
        <v>74.747466592877572</v>
      </c>
      <c r="F12" s="20">
        <f>SUM(F8:F11)</f>
        <v>76.796828539658947</v>
      </c>
      <c r="G12" s="20">
        <f>SUM(G8:G11)</f>
        <v>77.647030542339024</v>
      </c>
      <c r="H12" s="20">
        <f>SUM(H8:H11)</f>
        <v>77.779044329303403</v>
      </c>
      <c r="I12" s="20">
        <f>SUM(I8:I11)</f>
        <v>77.705588944531911</v>
      </c>
      <c r="J12" s="21">
        <f t="shared" si="4"/>
        <v>61.674308073318997</v>
      </c>
    </row>
    <row r="13" spans="1:10" ht="21.75" customHeight="1" thickTop="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</row>
    <row r="14" spans="1:10" ht="21.75" customHeight="1" thickBot="1" x14ac:dyDescent="0.3">
      <c r="A14" s="11"/>
      <c r="B14" s="6"/>
      <c r="C14" s="11"/>
      <c r="D14" s="11"/>
      <c r="E14" s="11"/>
      <c r="F14" s="11"/>
      <c r="G14" s="11"/>
      <c r="H14" s="11"/>
      <c r="I14" s="11"/>
      <c r="J14" s="11"/>
    </row>
    <row r="15" spans="1:10" ht="21.75" customHeight="1" thickTop="1" x14ac:dyDescent="0.25">
      <c r="A15" s="12"/>
      <c r="B15" s="13" t="s">
        <v>0</v>
      </c>
      <c r="C15" s="11"/>
      <c r="D15" s="11"/>
      <c r="E15" s="11"/>
      <c r="F15" s="11"/>
      <c r="G15" s="11"/>
      <c r="H15" s="11"/>
      <c r="I15" s="11"/>
      <c r="J15" s="11"/>
    </row>
    <row r="16" spans="1:10" ht="21.75" customHeight="1" x14ac:dyDescent="0.25">
      <c r="A16" s="14" t="s">
        <v>3</v>
      </c>
      <c r="B16" s="15">
        <v>85</v>
      </c>
      <c r="C16" s="11"/>
      <c r="D16" s="11"/>
      <c r="E16" s="11"/>
      <c r="F16" s="11"/>
      <c r="G16" s="11"/>
      <c r="H16" s="11"/>
      <c r="I16" s="11"/>
      <c r="J16" s="11"/>
    </row>
    <row r="17" spans="1:10" ht="21.75" customHeight="1" x14ac:dyDescent="0.25">
      <c r="A17" s="14" t="s">
        <v>4</v>
      </c>
      <c r="B17" s="15">
        <v>2</v>
      </c>
      <c r="C17" s="11"/>
      <c r="D17" s="11"/>
      <c r="E17" s="11"/>
      <c r="F17" s="11"/>
      <c r="G17" s="11"/>
      <c r="H17" s="11"/>
      <c r="I17" s="11"/>
      <c r="J17" s="11"/>
    </row>
    <row r="18" spans="1:10" ht="21.75" customHeight="1" x14ac:dyDescent="0.25">
      <c r="A18" s="14" t="s">
        <v>5</v>
      </c>
      <c r="B18" s="15">
        <v>10</v>
      </c>
      <c r="C18" s="11"/>
      <c r="D18" s="11"/>
      <c r="E18" s="11"/>
      <c r="F18" s="11"/>
      <c r="G18" s="11"/>
      <c r="H18" s="11"/>
      <c r="I18" s="11"/>
      <c r="J18" s="11"/>
    </row>
    <row r="19" spans="1:10" ht="21.75" customHeight="1" thickBot="1" x14ac:dyDescent="0.3">
      <c r="A19" s="16" t="s">
        <v>6</v>
      </c>
      <c r="B19" s="17">
        <v>3</v>
      </c>
      <c r="C19" s="11"/>
      <c r="D19" s="11"/>
      <c r="E19" s="11"/>
      <c r="F19" s="11"/>
      <c r="G19" s="11"/>
      <c r="H19" s="11"/>
      <c r="I19" s="11"/>
      <c r="J19" s="11"/>
    </row>
    <row r="20" spans="1:10" ht="21.75" customHeight="1" thickTop="1" x14ac:dyDescent="0.25"/>
  </sheetData>
  <mergeCells count="2">
    <mergeCell ref="B7:J7"/>
    <mergeCell ref="A1:J1"/>
  </mergeCells>
  <conditionalFormatting sqref="B12:J12">
    <cfRule type="expression" dxfId="43" priority="1">
      <formula>B12=MAX($B12:$J12)</formula>
    </cfRule>
  </conditionalFormatting>
  <pageMargins left="0.7" right="0.7" top="0.75" bottom="0.75" header="0.3" footer="0.3"/>
  <pageSetup paperSize="9" scale="5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22"/>
  <sheetViews>
    <sheetView topLeftCell="E1" zoomScale="120" zoomScaleNormal="120" workbookViewId="0">
      <selection activeCell="I13" sqref="I13"/>
    </sheetView>
  </sheetViews>
  <sheetFormatPr defaultRowHeight="21.75" customHeight="1" x14ac:dyDescent="0.25"/>
  <cols>
    <col min="1" max="1" width="71.85546875" bestFit="1" customWidth="1"/>
    <col min="2" max="14" width="18.7109375" customWidth="1"/>
  </cols>
  <sheetData>
    <row r="1" spans="1:16" s="4" customFormat="1" ht="21.75" customHeight="1" thickTop="1" thickBot="1" x14ac:dyDescent="0.3">
      <c r="A1" s="63" t="s">
        <v>19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5"/>
      <c r="O1" s="32"/>
      <c r="P1" s="32"/>
    </row>
    <row r="2" spans="1:16" s="26" customFormat="1" ht="21.75" customHeight="1" thickTop="1" x14ac:dyDescent="0.25">
      <c r="A2" s="42" t="s">
        <v>1</v>
      </c>
      <c r="B2" s="28" t="s">
        <v>54</v>
      </c>
      <c r="C2" s="29" t="s">
        <v>56</v>
      </c>
      <c r="D2" s="29" t="s">
        <v>67</v>
      </c>
      <c r="E2" s="29" t="s">
        <v>57</v>
      </c>
      <c r="F2" s="29" t="s">
        <v>58</v>
      </c>
      <c r="G2" s="29" t="s">
        <v>59</v>
      </c>
      <c r="H2" s="29" t="s">
        <v>60</v>
      </c>
      <c r="I2" s="37" t="s">
        <v>68</v>
      </c>
      <c r="J2" s="37" t="s">
        <v>61</v>
      </c>
      <c r="K2" s="37" t="s">
        <v>62</v>
      </c>
      <c r="L2" s="37" t="s">
        <v>63</v>
      </c>
      <c r="M2" s="37" t="s">
        <v>64</v>
      </c>
      <c r="N2" s="31" t="s">
        <v>65</v>
      </c>
      <c r="O2" s="33"/>
      <c r="P2" s="33"/>
    </row>
    <row r="3" spans="1:16" ht="21.75" customHeight="1" x14ac:dyDescent="0.25">
      <c r="A3" s="43" t="s">
        <v>3</v>
      </c>
      <c r="B3" s="44">
        <v>172620</v>
      </c>
      <c r="C3" s="7">
        <v>263352.53999999998</v>
      </c>
      <c r="D3" s="7">
        <v>185888.93</v>
      </c>
      <c r="E3" s="7">
        <v>269661.84999999998</v>
      </c>
      <c r="F3" s="7">
        <v>230512.08</v>
      </c>
      <c r="G3" s="7">
        <v>224900.44</v>
      </c>
      <c r="H3" s="7">
        <v>223909.32</v>
      </c>
      <c r="I3" s="18">
        <v>197538</v>
      </c>
      <c r="J3" s="18">
        <v>227646</v>
      </c>
      <c r="K3" s="18">
        <v>206742.49</v>
      </c>
      <c r="L3" s="18">
        <v>213374.88</v>
      </c>
      <c r="M3" s="18">
        <v>190568.39</v>
      </c>
      <c r="N3" s="8">
        <v>192036.06</v>
      </c>
      <c r="O3" s="11"/>
      <c r="P3" s="11"/>
    </row>
    <row r="4" spans="1:16" ht="21.75" customHeight="1" x14ac:dyDescent="0.25">
      <c r="A4" s="43" t="s">
        <v>4</v>
      </c>
      <c r="B4" s="44">
        <v>0.3</v>
      </c>
      <c r="C4" s="7">
        <v>14</v>
      </c>
      <c r="D4" s="7">
        <v>4.5</v>
      </c>
      <c r="E4" s="7">
        <v>2.5</v>
      </c>
      <c r="F4" s="40">
        <v>3200</v>
      </c>
      <c r="G4" s="7">
        <v>0.15</v>
      </c>
      <c r="H4" s="7">
        <v>1.25</v>
      </c>
      <c r="I4" s="18">
        <v>0.3</v>
      </c>
      <c r="J4" s="18">
        <v>0.5</v>
      </c>
      <c r="K4" s="18">
        <v>0.5</v>
      </c>
      <c r="L4" s="18">
        <v>1.5</v>
      </c>
      <c r="M4" s="18">
        <v>0.95</v>
      </c>
      <c r="N4" s="8">
        <v>3.75</v>
      </c>
      <c r="O4" s="11"/>
      <c r="P4" s="11"/>
    </row>
    <row r="5" spans="1:16" ht="21.75" customHeight="1" x14ac:dyDescent="0.25">
      <c r="A5" s="43" t="s">
        <v>5</v>
      </c>
      <c r="B5" s="44">
        <v>0.3</v>
      </c>
      <c r="C5" s="7">
        <v>7.2</v>
      </c>
      <c r="D5" s="7">
        <v>1</v>
      </c>
      <c r="E5" s="7">
        <v>1.5</v>
      </c>
      <c r="F5" s="40">
        <v>2950</v>
      </c>
      <c r="G5" s="7">
        <v>0.25</v>
      </c>
      <c r="H5" s="7">
        <v>0.27</v>
      </c>
      <c r="I5" s="18">
        <v>0.5</v>
      </c>
      <c r="J5" s="18">
        <v>1</v>
      </c>
      <c r="K5" s="18">
        <v>0.9</v>
      </c>
      <c r="L5" s="18">
        <v>0.75</v>
      </c>
      <c r="M5" s="18">
        <v>0.25</v>
      </c>
      <c r="N5" s="8">
        <v>1.6</v>
      </c>
      <c r="O5" s="11"/>
      <c r="P5" s="11"/>
    </row>
    <row r="6" spans="1:16" ht="21.75" customHeight="1" x14ac:dyDescent="0.25">
      <c r="A6" s="43" t="s">
        <v>6</v>
      </c>
      <c r="B6" s="44">
        <v>9</v>
      </c>
      <c r="C6" s="7">
        <v>26.54</v>
      </c>
      <c r="D6" s="7">
        <v>25.74</v>
      </c>
      <c r="E6" s="7">
        <v>23.8</v>
      </c>
      <c r="F6" s="7">
        <v>12</v>
      </c>
      <c r="G6" s="7">
        <v>10.28</v>
      </c>
      <c r="H6" s="7">
        <v>15.5</v>
      </c>
      <c r="I6" s="18">
        <v>12</v>
      </c>
      <c r="J6" s="18">
        <v>10</v>
      </c>
      <c r="K6" s="18">
        <v>17</v>
      </c>
      <c r="L6" s="18">
        <v>18.899999999999999</v>
      </c>
      <c r="M6" s="18">
        <v>10.29</v>
      </c>
      <c r="N6" s="8">
        <v>26.85</v>
      </c>
      <c r="O6" s="11"/>
      <c r="P6" s="11"/>
    </row>
    <row r="7" spans="1:16" ht="21.75" customHeight="1" x14ac:dyDescent="0.25">
      <c r="A7" s="38"/>
      <c r="B7" s="60" t="s">
        <v>66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2"/>
      <c r="O7" s="11"/>
      <c r="P7" s="11"/>
    </row>
    <row r="8" spans="1:16" ht="21.75" customHeight="1" x14ac:dyDescent="0.25">
      <c r="A8" s="43" t="s">
        <v>3</v>
      </c>
      <c r="B8" s="45">
        <f t="shared" ref="B8:H11" si="0">IF(B3="","---",(MIN($B3:$N3)/B3)*$B16)</f>
        <v>85</v>
      </c>
      <c r="C8" s="9">
        <f t="shared" si="0"/>
        <v>55.71505025165127</v>
      </c>
      <c r="D8" s="9">
        <f t="shared" si="0"/>
        <v>78.932618526557775</v>
      </c>
      <c r="E8" s="9">
        <f t="shared" si="0"/>
        <v>54.411478672270484</v>
      </c>
      <c r="F8" s="9">
        <f t="shared" si="0"/>
        <v>63.652629397990772</v>
      </c>
      <c r="G8" s="9">
        <f t="shared" si="0"/>
        <v>65.240868359350472</v>
      </c>
      <c r="H8" s="9">
        <f t="shared" si="0"/>
        <v>65.529652807663382</v>
      </c>
      <c r="I8" s="9">
        <f t="shared" ref="I8:N8" si="1">IF(I3="","---",(MIN($B3:$N3)/I3)*$B16)</f>
        <v>74.277860462290803</v>
      </c>
      <c r="J8" s="9">
        <f t="shared" si="1"/>
        <v>64.454020716375425</v>
      </c>
      <c r="K8" s="9">
        <f t="shared" si="1"/>
        <v>70.970897177450084</v>
      </c>
      <c r="L8" s="9">
        <f t="shared" si="1"/>
        <v>68.764889287811201</v>
      </c>
      <c r="M8" s="9">
        <f t="shared" si="1"/>
        <v>76.994406050237387</v>
      </c>
      <c r="N8" s="10">
        <f t="shared" si="1"/>
        <v>76.405962505166997</v>
      </c>
      <c r="O8" s="11"/>
      <c r="P8" s="11"/>
    </row>
    <row r="9" spans="1:16" ht="21.75" customHeight="1" x14ac:dyDescent="0.25">
      <c r="A9" s="43" t="s">
        <v>4</v>
      </c>
      <c r="B9" s="45">
        <f t="shared" si="0"/>
        <v>1</v>
      </c>
      <c r="C9" s="9">
        <f t="shared" si="0"/>
        <v>2.1428571428571429E-2</v>
      </c>
      <c r="D9" s="9">
        <f t="shared" si="0"/>
        <v>6.6666666666666666E-2</v>
      </c>
      <c r="E9" s="9">
        <f t="shared" si="0"/>
        <v>0.12</v>
      </c>
      <c r="F9" s="9">
        <f t="shared" si="0"/>
        <v>9.3750000000000002E-5</v>
      </c>
      <c r="G9" s="9">
        <f t="shared" si="0"/>
        <v>2</v>
      </c>
      <c r="H9" s="9">
        <f t="shared" si="0"/>
        <v>0.24</v>
      </c>
      <c r="I9" s="9">
        <f t="shared" ref="I9:N9" si="2">IF(I4="","---",(MIN($B4:$N4)/I4)*$B17)</f>
        <v>1</v>
      </c>
      <c r="J9" s="9">
        <f t="shared" si="2"/>
        <v>0.6</v>
      </c>
      <c r="K9" s="9">
        <f t="shared" si="2"/>
        <v>0.6</v>
      </c>
      <c r="L9" s="9">
        <f t="shared" si="2"/>
        <v>0.19999999999999998</v>
      </c>
      <c r="M9" s="9">
        <f t="shared" si="2"/>
        <v>0.31578947368421051</v>
      </c>
      <c r="N9" s="10">
        <f t="shared" si="2"/>
        <v>0.08</v>
      </c>
      <c r="O9" s="11"/>
      <c r="P9" s="11"/>
    </row>
    <row r="10" spans="1:16" ht="21.75" customHeight="1" x14ac:dyDescent="0.25">
      <c r="A10" s="43" t="s">
        <v>5</v>
      </c>
      <c r="B10" s="45">
        <f t="shared" si="0"/>
        <v>8.3333333333333339</v>
      </c>
      <c r="C10" s="9">
        <f t="shared" si="0"/>
        <v>0.34722222222222221</v>
      </c>
      <c r="D10" s="9">
        <f t="shared" si="0"/>
        <v>2.5</v>
      </c>
      <c r="E10" s="9">
        <f t="shared" si="0"/>
        <v>1.6666666666666665</v>
      </c>
      <c r="F10" s="9">
        <f t="shared" si="0"/>
        <v>8.4745762711864415E-4</v>
      </c>
      <c r="G10" s="9">
        <f t="shared" si="0"/>
        <v>10</v>
      </c>
      <c r="H10" s="9">
        <f t="shared" si="0"/>
        <v>9.2592592592592577</v>
      </c>
      <c r="I10" s="9">
        <f t="shared" ref="I10:N10" si="3">IF(I5="","---",(MIN($B5:$N5)/I5)*$B18)</f>
        <v>5</v>
      </c>
      <c r="J10" s="9">
        <f t="shared" si="3"/>
        <v>2.5</v>
      </c>
      <c r="K10" s="9">
        <f t="shared" si="3"/>
        <v>2.7777777777777777</v>
      </c>
      <c r="L10" s="9">
        <f t="shared" si="3"/>
        <v>3.333333333333333</v>
      </c>
      <c r="M10" s="9">
        <f t="shared" si="3"/>
        <v>10</v>
      </c>
      <c r="N10" s="10">
        <f t="shared" si="3"/>
        <v>1.5625</v>
      </c>
      <c r="O10" s="11"/>
      <c r="P10" s="11"/>
    </row>
    <row r="11" spans="1:16" ht="21.75" customHeight="1" x14ac:dyDescent="0.25">
      <c r="A11" s="43" t="s">
        <v>6</v>
      </c>
      <c r="B11" s="45">
        <f t="shared" si="0"/>
        <v>3</v>
      </c>
      <c r="C11" s="9">
        <f t="shared" si="0"/>
        <v>1.0173323285606632</v>
      </c>
      <c r="D11" s="9">
        <f t="shared" si="0"/>
        <v>1.0489510489510492</v>
      </c>
      <c r="E11" s="9">
        <f t="shared" si="0"/>
        <v>1.134453781512605</v>
      </c>
      <c r="F11" s="9">
        <f t="shared" si="0"/>
        <v>2.25</v>
      </c>
      <c r="G11" s="9">
        <f t="shared" si="0"/>
        <v>2.626459143968872</v>
      </c>
      <c r="H11" s="9">
        <f t="shared" si="0"/>
        <v>1.741935483870968</v>
      </c>
      <c r="I11" s="9">
        <f t="shared" ref="I11:N11" si="4">IF(I6="","---",(MIN($B6:$N6)/I6)*$B19)</f>
        <v>2.25</v>
      </c>
      <c r="J11" s="9">
        <f t="shared" si="4"/>
        <v>2.7</v>
      </c>
      <c r="K11" s="9">
        <f t="shared" si="4"/>
        <v>1.5882352941176472</v>
      </c>
      <c r="L11" s="9">
        <f t="shared" si="4"/>
        <v>1.4285714285714286</v>
      </c>
      <c r="M11" s="9">
        <f t="shared" si="4"/>
        <v>2.6239067055393588</v>
      </c>
      <c r="N11" s="10">
        <f t="shared" si="4"/>
        <v>1.005586592178771</v>
      </c>
      <c r="O11" s="11"/>
      <c r="P11" s="11"/>
    </row>
    <row r="12" spans="1:16" ht="21.75" customHeight="1" thickBot="1" x14ac:dyDescent="0.3">
      <c r="A12" s="39" t="s">
        <v>2</v>
      </c>
      <c r="B12" s="55">
        <f>SUM(B8:B11)</f>
        <v>97.333333333333329</v>
      </c>
      <c r="C12" s="20">
        <f>SUM(C8:C11)</f>
        <v>57.101033373862727</v>
      </c>
      <c r="D12" s="20">
        <f t="shared" ref="D12:N12" si="5">SUM(D8:D11)</f>
        <v>82.548236242175491</v>
      </c>
      <c r="E12" s="20">
        <f t="shared" si="5"/>
        <v>57.33259912044975</v>
      </c>
      <c r="F12" s="20">
        <f t="shared" si="5"/>
        <v>65.903570605617887</v>
      </c>
      <c r="G12" s="20">
        <f t="shared" si="5"/>
        <v>79.867327503319345</v>
      </c>
      <c r="H12" s="20">
        <f>SUM(H8:H11)</f>
        <v>76.770847550793604</v>
      </c>
      <c r="I12" s="20">
        <f>SUM(I8:I11)</f>
        <v>82.527860462290803</v>
      </c>
      <c r="J12" s="20">
        <f>SUM(J8:J11)</f>
        <v>70.254020716375422</v>
      </c>
      <c r="K12" s="20">
        <f>SUM(K8:K11)</f>
        <v>75.936910249345502</v>
      </c>
      <c r="L12" s="20">
        <f t="shared" si="5"/>
        <v>73.726794049715963</v>
      </c>
      <c r="M12" s="20">
        <f t="shared" si="5"/>
        <v>89.934102229460947</v>
      </c>
      <c r="N12" s="21">
        <f t="shared" si="5"/>
        <v>79.054049097345768</v>
      </c>
      <c r="O12" s="11"/>
      <c r="P12" s="11"/>
    </row>
    <row r="13" spans="1:16" ht="21.75" customHeight="1" thickTop="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1:16" ht="21.75" customHeight="1" thickBot="1" x14ac:dyDescent="0.3">
      <c r="A14" s="11"/>
      <c r="B14" s="6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spans="1:16" ht="21.75" customHeight="1" thickTop="1" x14ac:dyDescent="0.25">
      <c r="A15" s="12"/>
      <c r="B15" s="13" t="s">
        <v>0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spans="1:16" ht="21.75" customHeight="1" x14ac:dyDescent="0.25">
      <c r="A16" s="14" t="s">
        <v>3</v>
      </c>
      <c r="B16" s="15">
        <v>85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ht="21.75" customHeight="1" x14ac:dyDescent="0.25">
      <c r="A17" s="14" t="s">
        <v>4</v>
      </c>
      <c r="B17" s="15">
        <v>2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1:16" ht="21.75" customHeight="1" x14ac:dyDescent="0.25">
      <c r="A18" s="14" t="s">
        <v>5</v>
      </c>
      <c r="B18" s="15">
        <v>10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1:16" ht="21.75" customHeight="1" thickBot="1" x14ac:dyDescent="0.3">
      <c r="A19" s="16" t="s">
        <v>6</v>
      </c>
      <c r="B19" s="17">
        <v>3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1:16" ht="21.75" customHeight="1" thickTop="1" x14ac:dyDescent="0.25">
      <c r="A20" s="30"/>
      <c r="B20" s="27"/>
      <c r="C20" s="30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1:16" ht="21.75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pans="1:16" ht="21.75" customHeight="1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</row>
  </sheetData>
  <mergeCells count="2">
    <mergeCell ref="A1:N1"/>
    <mergeCell ref="B7:N7"/>
  </mergeCells>
  <conditionalFormatting sqref="B12:N12">
    <cfRule type="expression" dxfId="42" priority="1">
      <formula>B12=MAX($B12:$N12)</formula>
    </cfRule>
  </conditionalFormatting>
  <pageMargins left="0.7" right="0.7" top="0.75" bottom="0.75" header="0.3" footer="0.3"/>
  <pageSetup paperSize="9" scale="4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22"/>
  <sheetViews>
    <sheetView topLeftCell="B1" zoomScaleNormal="100" workbookViewId="0">
      <selection activeCell="G15" sqref="G15"/>
    </sheetView>
  </sheetViews>
  <sheetFormatPr defaultRowHeight="21.75" customHeight="1" x14ac:dyDescent="0.25"/>
  <cols>
    <col min="1" max="1" width="71.85546875" bestFit="1" customWidth="1"/>
    <col min="2" max="13" width="18.7109375" customWidth="1"/>
  </cols>
  <sheetData>
    <row r="1" spans="1:13" ht="21.75" customHeight="1" thickTop="1" thickBot="1" x14ac:dyDescent="0.3">
      <c r="A1" s="63" t="s">
        <v>20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13" ht="21.75" customHeight="1" thickTop="1" x14ac:dyDescent="0.25">
      <c r="A2" s="42" t="s">
        <v>1</v>
      </c>
      <c r="B2" s="28" t="s">
        <v>54</v>
      </c>
      <c r="C2" s="29" t="s">
        <v>56</v>
      </c>
      <c r="D2" s="29" t="s">
        <v>57</v>
      </c>
      <c r="E2" s="29" t="s">
        <v>58</v>
      </c>
      <c r="F2" s="29" t="s">
        <v>59</v>
      </c>
      <c r="G2" s="29" t="s">
        <v>60</v>
      </c>
      <c r="H2" s="37" t="s">
        <v>68</v>
      </c>
      <c r="I2" s="37" t="s">
        <v>61</v>
      </c>
      <c r="J2" s="37" t="s">
        <v>62</v>
      </c>
      <c r="K2" s="37" t="s">
        <v>63</v>
      </c>
      <c r="L2" s="37" t="s">
        <v>64</v>
      </c>
      <c r="M2" s="31" t="s">
        <v>65</v>
      </c>
    </row>
    <row r="3" spans="1:13" ht="21.75" customHeight="1" x14ac:dyDescent="0.25">
      <c r="A3" s="43" t="s">
        <v>3</v>
      </c>
      <c r="B3" s="44">
        <v>151776</v>
      </c>
      <c r="C3" s="7">
        <v>282056.59999999998</v>
      </c>
      <c r="D3" s="7">
        <v>207453.95</v>
      </c>
      <c r="E3" s="7">
        <v>150125.57999999999</v>
      </c>
      <c r="F3" s="7">
        <v>184411.92</v>
      </c>
      <c r="G3" s="7">
        <v>170831.4</v>
      </c>
      <c r="H3" s="18">
        <v>173196</v>
      </c>
      <c r="I3" s="18">
        <v>160272</v>
      </c>
      <c r="J3" s="18">
        <v>167915.25</v>
      </c>
      <c r="K3" s="18">
        <v>172690.2</v>
      </c>
      <c r="L3" s="18">
        <v>158323.94</v>
      </c>
      <c r="M3" s="8">
        <v>202505.32</v>
      </c>
    </row>
    <row r="4" spans="1:13" ht="21.75" customHeight="1" x14ac:dyDescent="0.25">
      <c r="A4" s="43" t="s">
        <v>4</v>
      </c>
      <c r="B4" s="44">
        <v>0.3</v>
      </c>
      <c r="C4" s="7">
        <v>14</v>
      </c>
      <c r="D4" s="7">
        <v>2.5</v>
      </c>
      <c r="E4" s="40">
        <v>1500</v>
      </c>
      <c r="F4" s="7">
        <v>0.15</v>
      </c>
      <c r="G4" s="7">
        <v>1.25</v>
      </c>
      <c r="H4" s="18">
        <v>0.3</v>
      </c>
      <c r="I4" s="18">
        <v>0.5</v>
      </c>
      <c r="J4" s="18">
        <v>0.5</v>
      </c>
      <c r="K4" s="18">
        <v>1.5</v>
      </c>
      <c r="L4" s="18">
        <v>0.95</v>
      </c>
      <c r="M4" s="8">
        <v>3.75</v>
      </c>
    </row>
    <row r="5" spans="1:13" ht="21.75" customHeight="1" x14ac:dyDescent="0.25">
      <c r="A5" s="43" t="s">
        <v>5</v>
      </c>
      <c r="B5" s="44">
        <v>0.3</v>
      </c>
      <c r="C5" s="7">
        <v>7.2</v>
      </c>
      <c r="D5" s="7">
        <v>1.5</v>
      </c>
      <c r="E5" s="40">
        <v>1680</v>
      </c>
      <c r="F5" s="7">
        <v>0.25</v>
      </c>
      <c r="G5" s="7">
        <v>0.27</v>
      </c>
      <c r="H5" s="18">
        <v>0.5</v>
      </c>
      <c r="I5" s="18">
        <v>1</v>
      </c>
      <c r="J5" s="18">
        <v>1</v>
      </c>
      <c r="K5" s="18">
        <v>0.75</v>
      </c>
      <c r="L5" s="18">
        <v>0.25</v>
      </c>
      <c r="M5" s="8">
        <v>1.6</v>
      </c>
    </row>
    <row r="6" spans="1:13" ht="21.75" customHeight="1" x14ac:dyDescent="0.25">
      <c r="A6" s="43" t="s">
        <v>6</v>
      </c>
      <c r="B6" s="44">
        <v>9</v>
      </c>
      <c r="C6" s="7">
        <v>26.54</v>
      </c>
      <c r="D6" s="7">
        <v>23.8</v>
      </c>
      <c r="E6" s="7">
        <v>12</v>
      </c>
      <c r="F6" s="7">
        <v>10.28</v>
      </c>
      <c r="G6" s="7">
        <v>15.5</v>
      </c>
      <c r="H6" s="18">
        <v>12</v>
      </c>
      <c r="I6" s="18">
        <v>10</v>
      </c>
      <c r="J6" s="18">
        <v>17</v>
      </c>
      <c r="K6" s="18">
        <v>18.899999999999999</v>
      </c>
      <c r="L6" s="18">
        <v>10.29</v>
      </c>
      <c r="M6" s="8">
        <v>26.85</v>
      </c>
    </row>
    <row r="7" spans="1:13" ht="21.75" customHeight="1" x14ac:dyDescent="0.25">
      <c r="A7" s="38"/>
      <c r="B7" s="60" t="s">
        <v>66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2"/>
    </row>
    <row r="8" spans="1:13" ht="21.75" customHeight="1" x14ac:dyDescent="0.25">
      <c r="A8" s="43" t="s">
        <v>3</v>
      </c>
      <c r="B8" s="45">
        <f t="shared" ref="B8:M8" si="0">IF(B3="","---",(MIN($B3:$M3)/B3)*$B16)</f>
        <v>84.075705645161278</v>
      </c>
      <c r="C8" s="9">
        <f t="shared" si="0"/>
        <v>45.241537691371164</v>
      </c>
      <c r="D8" s="9">
        <f t="shared" si="0"/>
        <v>61.510876510184545</v>
      </c>
      <c r="E8" s="9">
        <f t="shared" si="0"/>
        <v>85</v>
      </c>
      <c r="F8" s="9">
        <f t="shared" si="0"/>
        <v>69.196580676563627</v>
      </c>
      <c r="G8" s="9">
        <f t="shared" si="0"/>
        <v>74.697475405575318</v>
      </c>
      <c r="H8" s="9">
        <f t="shared" si="0"/>
        <v>73.677650176678441</v>
      </c>
      <c r="I8" s="9">
        <f t="shared" si="0"/>
        <v>79.618862309074572</v>
      </c>
      <c r="J8" s="9">
        <f t="shared" si="0"/>
        <v>75.994731270685648</v>
      </c>
      <c r="K8" s="9">
        <f t="shared" si="0"/>
        <v>73.893447920032514</v>
      </c>
      <c r="L8" s="9">
        <f t="shared" si="0"/>
        <v>80.598514033948362</v>
      </c>
      <c r="M8" s="10">
        <f t="shared" si="0"/>
        <v>63.014020076114541</v>
      </c>
    </row>
    <row r="9" spans="1:13" ht="21.75" customHeight="1" x14ac:dyDescent="0.25">
      <c r="A9" s="43" t="s">
        <v>4</v>
      </c>
      <c r="B9" s="45">
        <f t="shared" ref="B9:M9" si="1">IF(B4="","---",(MIN($B4:$M4)/B4)*$B17)</f>
        <v>1</v>
      </c>
      <c r="C9" s="9">
        <f t="shared" si="1"/>
        <v>2.1428571428571429E-2</v>
      </c>
      <c r="D9" s="9">
        <f t="shared" si="1"/>
        <v>0.12</v>
      </c>
      <c r="E9" s="9">
        <f t="shared" si="1"/>
        <v>1.9999999999999998E-4</v>
      </c>
      <c r="F9" s="9">
        <f t="shared" si="1"/>
        <v>2</v>
      </c>
      <c r="G9" s="9">
        <f t="shared" si="1"/>
        <v>0.24</v>
      </c>
      <c r="H9" s="9">
        <f t="shared" si="1"/>
        <v>1</v>
      </c>
      <c r="I9" s="9">
        <f t="shared" si="1"/>
        <v>0.6</v>
      </c>
      <c r="J9" s="9">
        <f t="shared" si="1"/>
        <v>0.6</v>
      </c>
      <c r="K9" s="9">
        <f t="shared" si="1"/>
        <v>0.19999999999999998</v>
      </c>
      <c r="L9" s="9">
        <f t="shared" si="1"/>
        <v>0.31578947368421051</v>
      </c>
      <c r="M9" s="10">
        <f t="shared" si="1"/>
        <v>0.08</v>
      </c>
    </row>
    <row r="10" spans="1:13" ht="21.75" customHeight="1" x14ac:dyDescent="0.25">
      <c r="A10" s="43" t="s">
        <v>5</v>
      </c>
      <c r="B10" s="45">
        <f t="shared" ref="B10:M10" si="2">IF(B5="","---",(MIN($B5:$M5)/B5)*$B18)</f>
        <v>8.3333333333333339</v>
      </c>
      <c r="C10" s="9">
        <f t="shared" si="2"/>
        <v>0.34722222222222221</v>
      </c>
      <c r="D10" s="9">
        <f t="shared" si="2"/>
        <v>1.6666666666666665</v>
      </c>
      <c r="E10" s="9">
        <f t="shared" si="2"/>
        <v>1.4880952380952382E-3</v>
      </c>
      <c r="F10" s="9">
        <f t="shared" si="2"/>
        <v>10</v>
      </c>
      <c r="G10" s="9">
        <f t="shared" si="2"/>
        <v>9.2592592592592577</v>
      </c>
      <c r="H10" s="9">
        <f t="shared" si="2"/>
        <v>5</v>
      </c>
      <c r="I10" s="9">
        <f t="shared" si="2"/>
        <v>2.5</v>
      </c>
      <c r="J10" s="9">
        <f t="shared" si="2"/>
        <v>2.5</v>
      </c>
      <c r="K10" s="9">
        <f t="shared" si="2"/>
        <v>3.333333333333333</v>
      </c>
      <c r="L10" s="9">
        <f t="shared" si="2"/>
        <v>10</v>
      </c>
      <c r="M10" s="10">
        <f t="shared" si="2"/>
        <v>1.5625</v>
      </c>
    </row>
    <row r="11" spans="1:13" ht="21.75" customHeight="1" x14ac:dyDescent="0.25">
      <c r="A11" s="43" t="s">
        <v>6</v>
      </c>
      <c r="B11" s="45">
        <f t="shared" ref="B11:M11" si="3">IF(B6="","---",(MIN($B6:$M6)/B6)*$B19)</f>
        <v>3</v>
      </c>
      <c r="C11" s="9">
        <f t="shared" si="3"/>
        <v>1.0173323285606632</v>
      </c>
      <c r="D11" s="9">
        <f t="shared" si="3"/>
        <v>1.134453781512605</v>
      </c>
      <c r="E11" s="9">
        <f t="shared" si="3"/>
        <v>2.25</v>
      </c>
      <c r="F11" s="9">
        <f t="shared" si="3"/>
        <v>2.626459143968872</v>
      </c>
      <c r="G11" s="9">
        <f t="shared" si="3"/>
        <v>1.741935483870968</v>
      </c>
      <c r="H11" s="9">
        <f t="shared" si="3"/>
        <v>2.25</v>
      </c>
      <c r="I11" s="9">
        <f t="shared" si="3"/>
        <v>2.7</v>
      </c>
      <c r="J11" s="9">
        <f t="shared" si="3"/>
        <v>1.5882352941176472</v>
      </c>
      <c r="K11" s="9">
        <f t="shared" si="3"/>
        <v>1.4285714285714286</v>
      </c>
      <c r="L11" s="9">
        <f t="shared" si="3"/>
        <v>2.6239067055393588</v>
      </c>
      <c r="M11" s="10">
        <f t="shared" si="3"/>
        <v>1.005586592178771</v>
      </c>
    </row>
    <row r="12" spans="1:13" ht="21.75" customHeight="1" thickBot="1" x14ac:dyDescent="0.3">
      <c r="A12" s="39" t="s">
        <v>2</v>
      </c>
      <c r="B12" s="55">
        <f>SUM(B8:B11)</f>
        <v>96.409038978494607</v>
      </c>
      <c r="C12" s="20">
        <f>SUM(C8:C11)</f>
        <v>46.62752081358262</v>
      </c>
      <c r="D12" s="20">
        <f t="shared" ref="D12:M12" si="4">SUM(D8:D11)</f>
        <v>64.431996958363811</v>
      </c>
      <c r="E12" s="20">
        <f t="shared" si="4"/>
        <v>87.251688095238109</v>
      </c>
      <c r="F12" s="20">
        <f t="shared" si="4"/>
        <v>83.8230398205325</v>
      </c>
      <c r="G12" s="20">
        <f>SUM(G8:G11)</f>
        <v>85.93867014870554</v>
      </c>
      <c r="H12" s="20">
        <f>SUM(H8:H11)</f>
        <v>81.927650176678441</v>
      </c>
      <c r="I12" s="20">
        <f>SUM(I8:I11)</f>
        <v>85.418862309074569</v>
      </c>
      <c r="J12" s="20">
        <f>SUM(J8:J11)</f>
        <v>80.682966564803294</v>
      </c>
      <c r="K12" s="20">
        <f t="shared" si="4"/>
        <v>78.855352681937276</v>
      </c>
      <c r="L12" s="20">
        <f t="shared" si="4"/>
        <v>93.538210213171922</v>
      </c>
      <c r="M12" s="21">
        <f t="shared" si="4"/>
        <v>65.662106668293305</v>
      </c>
    </row>
    <row r="13" spans="1:13" ht="21.75" customHeight="1" thickTop="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spans="1:13" ht="21.75" customHeight="1" thickBot="1" x14ac:dyDescent="0.3">
      <c r="A14" s="11"/>
      <c r="B14" s="6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1:13" ht="21.75" customHeight="1" thickTop="1" x14ac:dyDescent="0.25">
      <c r="A15" s="12"/>
      <c r="B15" s="13" t="s">
        <v>0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spans="1:13" ht="21.75" customHeight="1" x14ac:dyDescent="0.25">
      <c r="A16" s="14" t="s">
        <v>3</v>
      </c>
      <c r="B16" s="15">
        <v>85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 ht="21.75" customHeight="1" x14ac:dyDescent="0.25">
      <c r="A17" s="14" t="s">
        <v>4</v>
      </c>
      <c r="B17" s="15">
        <v>2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1:13" ht="21.75" customHeight="1" x14ac:dyDescent="0.25">
      <c r="A18" s="14" t="s">
        <v>5</v>
      </c>
      <c r="B18" s="15">
        <v>10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13" ht="21.75" customHeight="1" thickBot="1" x14ac:dyDescent="0.3">
      <c r="A19" s="16" t="s">
        <v>6</v>
      </c>
      <c r="B19" s="17">
        <v>3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ht="21.75" customHeight="1" thickTop="1" x14ac:dyDescent="0.25">
      <c r="A20" s="30"/>
      <c r="B20" s="27"/>
      <c r="C20" s="30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ht="21.75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ht="21.75" customHeight="1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</row>
  </sheetData>
  <mergeCells count="2">
    <mergeCell ref="A1:M1"/>
    <mergeCell ref="B7:M7"/>
  </mergeCells>
  <conditionalFormatting sqref="B12:M12">
    <cfRule type="expression" dxfId="41" priority="1">
      <formula>B12=MAX($B12:$M12)</formula>
    </cfRule>
  </conditionalFormatting>
  <pageMargins left="0.7" right="0.7" top="0.75" bottom="0.75" header="0.3" footer="0.3"/>
  <pageSetup paperSize="9" scale="44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25"/>
  <sheetViews>
    <sheetView topLeftCell="F1" zoomScale="130" zoomScaleNormal="130" workbookViewId="0">
      <selection activeCell="M16" sqref="M16"/>
    </sheetView>
  </sheetViews>
  <sheetFormatPr defaultRowHeight="15" x14ac:dyDescent="0.25"/>
  <cols>
    <col min="1" max="1" width="71.85546875" bestFit="1" customWidth="1"/>
    <col min="2" max="9" width="18.7109375" customWidth="1"/>
    <col min="10" max="10" width="21" customWidth="1"/>
    <col min="11" max="15" width="18.7109375" customWidth="1"/>
  </cols>
  <sheetData>
    <row r="1" spans="1:15" ht="21.75" customHeight="1" thickTop="1" thickBot="1" x14ac:dyDescent="0.3">
      <c r="A1" s="63" t="s">
        <v>21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</row>
    <row r="2" spans="1:15" ht="21.75" customHeight="1" thickTop="1" x14ac:dyDescent="0.25">
      <c r="A2" s="42" t="s">
        <v>1</v>
      </c>
      <c r="B2" s="47" t="s">
        <v>54</v>
      </c>
      <c r="C2" s="29" t="s">
        <v>69</v>
      </c>
      <c r="D2" s="29" t="s">
        <v>76</v>
      </c>
      <c r="E2" s="29" t="s">
        <v>56</v>
      </c>
      <c r="F2" s="29" t="s">
        <v>57</v>
      </c>
      <c r="G2" s="29" t="s">
        <v>59</v>
      </c>
      <c r="H2" s="29" t="s">
        <v>79</v>
      </c>
      <c r="I2" s="29" t="s">
        <v>73</v>
      </c>
      <c r="J2" s="37" t="s">
        <v>60</v>
      </c>
      <c r="K2" s="37" t="s">
        <v>61</v>
      </c>
      <c r="L2" s="37" t="s">
        <v>62</v>
      </c>
      <c r="M2" s="37" t="s">
        <v>63</v>
      </c>
      <c r="N2" s="37" t="s">
        <v>64</v>
      </c>
      <c r="O2" s="31" t="s">
        <v>65</v>
      </c>
    </row>
    <row r="3" spans="1:15" ht="21.75" customHeight="1" x14ac:dyDescent="0.25">
      <c r="A3" s="43" t="s">
        <v>3</v>
      </c>
      <c r="B3" s="44">
        <v>144504</v>
      </c>
      <c r="C3" s="7">
        <v>361124.64</v>
      </c>
      <c r="D3" s="7">
        <v>159058.41</v>
      </c>
      <c r="E3" s="7">
        <v>246432.2</v>
      </c>
      <c r="F3" s="7">
        <v>322728.89</v>
      </c>
      <c r="G3" s="7">
        <v>221593.67</v>
      </c>
      <c r="H3" s="7">
        <v>167501.82</v>
      </c>
      <c r="I3" s="7">
        <v>151995</v>
      </c>
      <c r="J3" s="18">
        <v>210827.04</v>
      </c>
      <c r="K3" s="18">
        <v>138690</v>
      </c>
      <c r="L3" s="18">
        <v>192688.89</v>
      </c>
      <c r="M3" s="18">
        <v>270389.15999999997</v>
      </c>
      <c r="N3" s="18">
        <v>228147.20000000001</v>
      </c>
      <c r="O3" s="8">
        <v>206759.24</v>
      </c>
    </row>
    <row r="4" spans="1:15" ht="21.75" customHeight="1" x14ac:dyDescent="0.25">
      <c r="A4" s="43" t="s">
        <v>4</v>
      </c>
      <c r="B4" s="44">
        <v>0.3</v>
      </c>
      <c r="C4" s="7">
        <v>4</v>
      </c>
      <c r="D4" s="7">
        <v>6.15</v>
      </c>
      <c r="E4" s="7">
        <v>14</v>
      </c>
      <c r="F4" s="7">
        <v>2.5</v>
      </c>
      <c r="G4" s="40">
        <v>0.15</v>
      </c>
      <c r="H4" s="7">
        <v>4.7699999999999996</v>
      </c>
      <c r="I4" s="7">
        <v>4.4000000000000004</v>
      </c>
      <c r="J4" s="18">
        <v>1.25</v>
      </c>
      <c r="K4" s="18">
        <v>0.5</v>
      </c>
      <c r="L4" s="18">
        <v>0.5</v>
      </c>
      <c r="M4" s="18">
        <v>1.5</v>
      </c>
      <c r="N4" s="18">
        <v>0.95</v>
      </c>
      <c r="O4" s="8">
        <v>5</v>
      </c>
    </row>
    <row r="5" spans="1:15" ht="21.75" customHeight="1" x14ac:dyDescent="0.25">
      <c r="A5" s="43" t="s">
        <v>5</v>
      </c>
      <c r="B5" s="44">
        <v>0.3</v>
      </c>
      <c r="C5" s="7">
        <v>1.5</v>
      </c>
      <c r="D5" s="7">
        <v>6.15</v>
      </c>
      <c r="E5" s="7">
        <v>7.2</v>
      </c>
      <c r="F5" s="7">
        <v>1.5</v>
      </c>
      <c r="G5" s="40">
        <v>0.25</v>
      </c>
      <c r="H5" s="7">
        <v>2.3199999999999998</v>
      </c>
      <c r="I5" s="7">
        <v>1.8</v>
      </c>
      <c r="J5" s="18">
        <v>0.3</v>
      </c>
      <c r="K5" s="18">
        <v>1</v>
      </c>
      <c r="L5" s="18">
        <v>0.9</v>
      </c>
      <c r="M5" s="18">
        <v>0.75</v>
      </c>
      <c r="N5" s="18">
        <v>0.25</v>
      </c>
      <c r="O5" s="8">
        <v>1.5</v>
      </c>
    </row>
    <row r="6" spans="1:15" ht="21.75" customHeight="1" x14ac:dyDescent="0.25">
      <c r="A6" s="43" t="s">
        <v>6</v>
      </c>
      <c r="B6" s="44">
        <v>9</v>
      </c>
      <c r="C6" s="7">
        <v>25</v>
      </c>
      <c r="D6" s="7">
        <v>24.69</v>
      </c>
      <c r="E6" s="7">
        <v>26.54</v>
      </c>
      <c r="F6" s="7">
        <v>23.8</v>
      </c>
      <c r="G6" s="7">
        <v>10.28</v>
      </c>
      <c r="H6" s="7">
        <v>22.45</v>
      </c>
      <c r="I6" s="7">
        <v>22</v>
      </c>
      <c r="J6" s="18">
        <v>15.5</v>
      </c>
      <c r="K6" s="18">
        <v>10</v>
      </c>
      <c r="L6" s="18">
        <v>17</v>
      </c>
      <c r="M6" s="18">
        <v>18.899999999999999</v>
      </c>
      <c r="N6" s="18">
        <v>10.29</v>
      </c>
      <c r="O6" s="8">
        <v>28</v>
      </c>
    </row>
    <row r="7" spans="1:15" ht="21.75" customHeight="1" x14ac:dyDescent="0.25">
      <c r="A7" s="38"/>
      <c r="B7" s="60" t="s">
        <v>66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2"/>
    </row>
    <row r="8" spans="1:15" ht="21.75" customHeight="1" x14ac:dyDescent="0.25">
      <c r="A8" s="43" t="s">
        <v>3</v>
      </c>
      <c r="B8" s="45">
        <f t="shared" ref="B8:O11" si="0">IF(B3="","---",(MIN($B3:$O3)/B3)*$B16)</f>
        <v>81.580094668659697</v>
      </c>
      <c r="C8" s="9">
        <f t="shared" si="0"/>
        <v>32.644269302698369</v>
      </c>
      <c r="D8" s="9">
        <f t="shared" si="0"/>
        <v>74.115225972647409</v>
      </c>
      <c r="E8" s="9">
        <f t="shared" si="0"/>
        <v>47.837295613154446</v>
      </c>
      <c r="F8" s="9">
        <f t="shared" si="0"/>
        <v>36.528028215881136</v>
      </c>
      <c r="G8" s="9">
        <f t="shared" si="0"/>
        <v>53.199398701235459</v>
      </c>
      <c r="H8" s="9">
        <f t="shared" si="0"/>
        <v>70.379235282339025</v>
      </c>
      <c r="I8" s="9">
        <f t="shared" si="0"/>
        <v>77.559459192736611</v>
      </c>
      <c r="J8" s="9">
        <f t="shared" si="0"/>
        <v>55.916214542498913</v>
      </c>
      <c r="K8" s="9">
        <f t="shared" si="0"/>
        <v>85</v>
      </c>
      <c r="L8" s="9">
        <f t="shared" si="0"/>
        <v>61.17970787002821</v>
      </c>
      <c r="M8" s="9">
        <f t="shared" si="0"/>
        <v>43.598826225134175</v>
      </c>
      <c r="N8" s="9">
        <f t="shared" si="0"/>
        <v>51.671245581799816</v>
      </c>
      <c r="O8" s="10">
        <f t="shared" si="0"/>
        <v>57.016315207968461</v>
      </c>
    </row>
    <row r="9" spans="1:15" ht="21.75" customHeight="1" x14ac:dyDescent="0.25">
      <c r="A9" s="43" t="s">
        <v>4</v>
      </c>
      <c r="B9" s="45">
        <f t="shared" si="0"/>
        <v>1</v>
      </c>
      <c r="C9" s="9">
        <f t="shared" si="0"/>
        <v>7.4999999999999997E-2</v>
      </c>
      <c r="D9" s="9">
        <f t="shared" si="0"/>
        <v>4.8780487804878044E-2</v>
      </c>
      <c r="E9" s="9">
        <f t="shared" si="0"/>
        <v>2.1428571428571429E-2</v>
      </c>
      <c r="F9" s="9">
        <f t="shared" si="0"/>
        <v>0.12</v>
      </c>
      <c r="G9" s="9">
        <f t="shared" si="0"/>
        <v>2</v>
      </c>
      <c r="H9" s="9">
        <f t="shared" si="0"/>
        <v>6.2893081761006289E-2</v>
      </c>
      <c r="I9" s="9">
        <f t="shared" si="0"/>
        <v>6.8181818181818177E-2</v>
      </c>
      <c r="J9" s="9">
        <f t="shared" si="0"/>
        <v>0.24</v>
      </c>
      <c r="K9" s="9">
        <f t="shared" si="0"/>
        <v>0.6</v>
      </c>
      <c r="L9" s="9">
        <f t="shared" si="0"/>
        <v>0.6</v>
      </c>
      <c r="M9" s="9">
        <f t="shared" si="0"/>
        <v>0.19999999999999998</v>
      </c>
      <c r="N9" s="9">
        <f t="shared" si="0"/>
        <v>0.31578947368421051</v>
      </c>
      <c r="O9" s="10">
        <f t="shared" si="0"/>
        <v>0.06</v>
      </c>
    </row>
    <row r="10" spans="1:15" ht="21.75" customHeight="1" x14ac:dyDescent="0.25">
      <c r="A10" s="43" t="s">
        <v>5</v>
      </c>
      <c r="B10" s="45">
        <f t="shared" si="0"/>
        <v>8.3333333333333339</v>
      </c>
      <c r="C10" s="9">
        <f t="shared" si="0"/>
        <v>1.6666666666666665</v>
      </c>
      <c r="D10" s="9">
        <f t="shared" si="0"/>
        <v>0.4065040650406504</v>
      </c>
      <c r="E10" s="9">
        <f t="shared" si="0"/>
        <v>0.34722222222222221</v>
      </c>
      <c r="F10" s="9">
        <f t="shared" si="0"/>
        <v>1.6666666666666665</v>
      </c>
      <c r="G10" s="9">
        <f t="shared" si="0"/>
        <v>10</v>
      </c>
      <c r="H10" s="9">
        <f t="shared" si="0"/>
        <v>1.0775862068965518</v>
      </c>
      <c r="I10" s="9">
        <f t="shared" si="0"/>
        <v>1.3888888888888888</v>
      </c>
      <c r="J10" s="9">
        <f t="shared" si="0"/>
        <v>8.3333333333333339</v>
      </c>
      <c r="K10" s="9">
        <f t="shared" si="0"/>
        <v>2.5</v>
      </c>
      <c r="L10" s="9">
        <f t="shared" si="0"/>
        <v>2.7777777777777777</v>
      </c>
      <c r="M10" s="9">
        <f t="shared" si="0"/>
        <v>3.333333333333333</v>
      </c>
      <c r="N10" s="9">
        <f t="shared" si="0"/>
        <v>10</v>
      </c>
      <c r="O10" s="10">
        <f t="shared" si="0"/>
        <v>1.6666666666666665</v>
      </c>
    </row>
    <row r="11" spans="1:15" ht="21.75" customHeight="1" x14ac:dyDescent="0.25">
      <c r="A11" s="43" t="s">
        <v>6</v>
      </c>
      <c r="B11" s="45">
        <f t="shared" si="0"/>
        <v>3</v>
      </c>
      <c r="C11" s="9">
        <f t="shared" si="0"/>
        <v>1.08</v>
      </c>
      <c r="D11" s="9">
        <f t="shared" si="0"/>
        <v>1.0935601458080193</v>
      </c>
      <c r="E11" s="9">
        <f t="shared" si="0"/>
        <v>1.0173323285606632</v>
      </c>
      <c r="F11" s="9">
        <f t="shared" si="0"/>
        <v>1.134453781512605</v>
      </c>
      <c r="G11" s="9">
        <f t="shared" si="0"/>
        <v>2.626459143968872</v>
      </c>
      <c r="H11" s="9">
        <f t="shared" si="0"/>
        <v>1.2026726057906461</v>
      </c>
      <c r="I11" s="9">
        <f t="shared" si="0"/>
        <v>1.2272727272727273</v>
      </c>
      <c r="J11" s="9">
        <f t="shared" si="0"/>
        <v>1.741935483870968</v>
      </c>
      <c r="K11" s="9">
        <f t="shared" si="0"/>
        <v>2.7</v>
      </c>
      <c r="L11" s="9">
        <f t="shared" si="0"/>
        <v>1.5882352941176472</v>
      </c>
      <c r="M11" s="9">
        <f t="shared" si="0"/>
        <v>1.4285714285714286</v>
      </c>
      <c r="N11" s="9">
        <f t="shared" si="0"/>
        <v>2.6239067055393588</v>
      </c>
      <c r="O11" s="10">
        <f t="shared" si="0"/>
        <v>0.96428571428571441</v>
      </c>
    </row>
    <row r="12" spans="1:15" ht="21.75" customHeight="1" thickBot="1" x14ac:dyDescent="0.3">
      <c r="A12" s="39" t="s">
        <v>2</v>
      </c>
      <c r="B12" s="46">
        <f>SUM(B8:B11)</f>
        <v>93.913428001993026</v>
      </c>
      <c r="C12" s="20">
        <f>SUM(C8:C11)</f>
        <v>35.465935969365034</v>
      </c>
      <c r="D12" s="20">
        <f>SUM(D8:D11)</f>
        <v>75.664070671300948</v>
      </c>
      <c r="E12" s="20">
        <f t="shared" ref="E12:N12" si="1">SUM(E8:E11)</f>
        <v>49.223278735365902</v>
      </c>
      <c r="F12" s="20">
        <f t="shared" si="1"/>
        <v>39.449148664060402</v>
      </c>
      <c r="G12" s="20">
        <f t="shared" si="1"/>
        <v>67.825857845204325</v>
      </c>
      <c r="H12" s="20">
        <f t="shared" si="1"/>
        <v>72.722387176787237</v>
      </c>
      <c r="I12" s="20">
        <f>SUM(I8:I11)</f>
        <v>80.243802627080044</v>
      </c>
      <c r="J12" s="20">
        <f>SUM(J8:J11)</f>
        <v>66.231483359703219</v>
      </c>
      <c r="K12" s="20">
        <f>SUM(K8:K11)</f>
        <v>90.8</v>
      </c>
      <c r="L12" s="20">
        <f>SUM(L8:L11)</f>
        <v>66.145720941923642</v>
      </c>
      <c r="M12" s="20">
        <f t="shared" si="1"/>
        <v>48.560730987038944</v>
      </c>
      <c r="N12" s="20">
        <f t="shared" si="1"/>
        <v>64.610941761023383</v>
      </c>
      <c r="O12" s="21">
        <f>SUM(O8:O11)</f>
        <v>59.707267588920843</v>
      </c>
    </row>
    <row r="13" spans="1:15" ht="21.75" customHeight="1" thickTop="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spans="1:15" ht="21.75" customHeight="1" thickBot="1" x14ac:dyDescent="0.3">
      <c r="A14" s="11"/>
      <c r="B14" s="6"/>
      <c r="C14" s="6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spans="1:15" ht="21.75" customHeight="1" thickTop="1" x14ac:dyDescent="0.25">
      <c r="A15" s="12"/>
      <c r="B15" s="13" t="s">
        <v>0</v>
      </c>
      <c r="C15" s="34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5" ht="21.75" customHeight="1" x14ac:dyDescent="0.25">
      <c r="A16" s="14" t="s">
        <v>3</v>
      </c>
      <c r="B16" s="15">
        <v>85</v>
      </c>
      <c r="C16" s="35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5" ht="21.75" customHeight="1" x14ac:dyDescent="0.25">
      <c r="A17" s="14" t="s">
        <v>4</v>
      </c>
      <c r="B17" s="15">
        <v>2</v>
      </c>
      <c r="C17" s="35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spans="1:15" ht="21.75" customHeight="1" x14ac:dyDescent="0.25">
      <c r="A18" s="14" t="s">
        <v>5</v>
      </c>
      <c r="B18" s="15">
        <v>10</v>
      </c>
      <c r="C18" s="35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spans="1:15" ht="21.75" customHeight="1" thickBot="1" x14ac:dyDescent="0.3">
      <c r="A19" s="16" t="s">
        <v>6</v>
      </c>
      <c r="B19" s="17">
        <v>3</v>
      </c>
      <c r="C19" s="35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1:15" ht="21.75" customHeight="1" thickTop="1" x14ac:dyDescent="0.25">
      <c r="A20" s="30"/>
      <c r="B20" s="27"/>
      <c r="C20" s="27"/>
      <c r="D20" s="30"/>
      <c r="E20" s="11"/>
      <c r="F20" s="11"/>
      <c r="G20" s="11"/>
      <c r="H20" s="11"/>
      <c r="I20" s="11"/>
      <c r="J20" s="11"/>
      <c r="K20" s="11"/>
      <c r="L20" s="11"/>
    </row>
    <row r="21" spans="1:15" ht="21.75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5" ht="21.75" customHeight="1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</row>
    <row r="23" spans="1:15" ht="21.75" customHeight="1" x14ac:dyDescent="0.25"/>
    <row r="24" spans="1:15" ht="21.75" customHeight="1" x14ac:dyDescent="0.25"/>
    <row r="25" spans="1:15" ht="21.75" customHeight="1" x14ac:dyDescent="0.25"/>
  </sheetData>
  <mergeCells count="2">
    <mergeCell ref="B7:O7"/>
    <mergeCell ref="A1:O1"/>
  </mergeCells>
  <conditionalFormatting sqref="B12:O12">
    <cfRule type="expression" dxfId="40" priority="1">
      <formula>B12=MAX($B12:$O12)</formula>
    </cfRule>
  </conditionalFormatting>
  <pageMargins left="0.7" right="0.7" top="0.75" bottom="0.75" header="0.3" footer="0.3"/>
  <pageSetup paperSize="9" scale="3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20"/>
  <sheetViews>
    <sheetView topLeftCell="C1" zoomScale="120" zoomScaleNormal="120" workbookViewId="0">
      <selection activeCell="J16" sqref="J16"/>
    </sheetView>
  </sheetViews>
  <sheetFormatPr defaultRowHeight="21.75" customHeight="1" x14ac:dyDescent="0.25"/>
  <cols>
    <col min="1" max="1" width="71.85546875" bestFit="1" customWidth="1"/>
    <col min="2" max="8" width="18.7109375" customWidth="1"/>
    <col min="9" max="9" width="21" customWidth="1"/>
    <col min="10" max="14" width="18.7109375" customWidth="1"/>
  </cols>
  <sheetData>
    <row r="1" spans="1:14" ht="21.75" customHeight="1" thickTop="1" thickBot="1" x14ac:dyDescent="0.3">
      <c r="A1" s="63" t="s">
        <v>22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5"/>
    </row>
    <row r="2" spans="1:14" ht="21.75" customHeight="1" thickTop="1" x14ac:dyDescent="0.25">
      <c r="A2" s="42" t="s">
        <v>1</v>
      </c>
      <c r="B2" s="47" t="s">
        <v>54</v>
      </c>
      <c r="C2" s="29" t="s">
        <v>56</v>
      </c>
      <c r="D2" s="29" t="s">
        <v>77</v>
      </c>
      <c r="E2" s="29" t="s">
        <v>70</v>
      </c>
      <c r="F2" s="29" t="s">
        <v>57</v>
      </c>
      <c r="G2" s="29" t="s">
        <v>59</v>
      </c>
      <c r="H2" s="29" t="s">
        <v>73</v>
      </c>
      <c r="I2" s="37" t="s">
        <v>60</v>
      </c>
      <c r="J2" s="37" t="s">
        <v>61</v>
      </c>
      <c r="K2" s="37" t="s">
        <v>72</v>
      </c>
      <c r="L2" s="37" t="s">
        <v>62</v>
      </c>
      <c r="M2" s="37" t="s">
        <v>63</v>
      </c>
      <c r="N2" s="31" t="s">
        <v>65</v>
      </c>
    </row>
    <row r="3" spans="1:14" ht="21.75" customHeight="1" x14ac:dyDescent="0.25">
      <c r="A3" s="43" t="s">
        <v>3</v>
      </c>
      <c r="B3" s="44">
        <v>169005.6</v>
      </c>
      <c r="C3" s="7">
        <v>267299.78000000003</v>
      </c>
      <c r="D3" s="7">
        <v>381330.51</v>
      </c>
      <c r="E3" s="7">
        <v>293167.83</v>
      </c>
      <c r="F3" s="7">
        <v>317608.3</v>
      </c>
      <c r="G3" s="7">
        <v>212288.59</v>
      </c>
      <c r="H3" s="7">
        <v>185793</v>
      </c>
      <c r="I3" s="18">
        <v>202701.96</v>
      </c>
      <c r="J3" s="18">
        <v>161625.60000000001</v>
      </c>
      <c r="K3" s="18">
        <v>212692.92</v>
      </c>
      <c r="L3" s="18">
        <v>173485.04</v>
      </c>
      <c r="M3" s="18">
        <v>237900.6</v>
      </c>
      <c r="N3" s="8">
        <v>195655.37</v>
      </c>
    </row>
    <row r="4" spans="1:14" ht="21.75" customHeight="1" x14ac:dyDescent="0.25">
      <c r="A4" s="43" t="s">
        <v>4</v>
      </c>
      <c r="B4" s="44">
        <v>0.3</v>
      </c>
      <c r="C4" s="7">
        <v>14</v>
      </c>
      <c r="D4" s="7">
        <v>5</v>
      </c>
      <c r="E4" s="7">
        <v>0.4</v>
      </c>
      <c r="F4" s="7">
        <v>2.5</v>
      </c>
      <c r="G4" s="40">
        <v>0.15</v>
      </c>
      <c r="H4" s="7">
        <v>4.4000000000000004</v>
      </c>
      <c r="I4" s="18">
        <v>1.25</v>
      </c>
      <c r="J4" s="18">
        <v>0.5</v>
      </c>
      <c r="K4" s="18">
        <v>1</v>
      </c>
      <c r="L4" s="18">
        <v>0.7</v>
      </c>
      <c r="M4" s="18">
        <v>1.5</v>
      </c>
      <c r="N4" s="8">
        <v>3.75</v>
      </c>
    </row>
    <row r="5" spans="1:14" ht="21.75" customHeight="1" x14ac:dyDescent="0.25">
      <c r="A5" s="43" t="s">
        <v>5</v>
      </c>
      <c r="B5" s="44">
        <v>0.3</v>
      </c>
      <c r="C5" s="7">
        <v>7.2</v>
      </c>
      <c r="D5" s="7">
        <v>3</v>
      </c>
      <c r="E5" s="7">
        <v>0.4</v>
      </c>
      <c r="F5" s="7">
        <v>1.5</v>
      </c>
      <c r="G5" s="40">
        <v>0.25</v>
      </c>
      <c r="H5" s="7">
        <v>1.8</v>
      </c>
      <c r="I5" s="18">
        <v>0.27</v>
      </c>
      <c r="J5" s="18">
        <v>1</v>
      </c>
      <c r="K5" s="18">
        <v>0.25</v>
      </c>
      <c r="L5" s="18">
        <v>1</v>
      </c>
      <c r="M5" s="18">
        <v>0.75</v>
      </c>
      <c r="N5" s="8">
        <v>1.6</v>
      </c>
    </row>
    <row r="6" spans="1:14" ht="21.75" customHeight="1" x14ac:dyDescent="0.25">
      <c r="A6" s="43" t="s">
        <v>6</v>
      </c>
      <c r="B6" s="44">
        <v>9</v>
      </c>
      <c r="C6" s="7">
        <v>26.54</v>
      </c>
      <c r="D6" s="7">
        <v>17</v>
      </c>
      <c r="E6" s="7">
        <v>19.7</v>
      </c>
      <c r="F6" s="7">
        <v>23.8</v>
      </c>
      <c r="G6" s="7">
        <v>10.28</v>
      </c>
      <c r="H6" s="7">
        <v>22</v>
      </c>
      <c r="I6" s="18">
        <v>15.5</v>
      </c>
      <c r="J6" s="18">
        <v>10</v>
      </c>
      <c r="K6" s="18">
        <v>17</v>
      </c>
      <c r="L6" s="18">
        <v>17</v>
      </c>
      <c r="M6" s="18">
        <v>18.899999999999999</v>
      </c>
      <c r="N6" s="8">
        <v>26.85</v>
      </c>
    </row>
    <row r="7" spans="1:14" ht="21.75" customHeight="1" x14ac:dyDescent="0.25">
      <c r="A7" s="38"/>
      <c r="B7" s="60" t="s">
        <v>66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2"/>
    </row>
    <row r="8" spans="1:14" ht="21.75" customHeight="1" x14ac:dyDescent="0.25">
      <c r="A8" s="43" t="s">
        <v>3</v>
      </c>
      <c r="B8" s="45">
        <f t="shared" ref="B8:N8" si="0">IF(B3="","---",(MIN($B3:$N3)/B3)*$B16)</f>
        <v>81.28828867209134</v>
      </c>
      <c r="C8" s="9">
        <f t="shared" si="0"/>
        <v>51.396136577441247</v>
      </c>
      <c r="D8" s="9">
        <f t="shared" si="0"/>
        <v>36.026952052695705</v>
      </c>
      <c r="E8" s="9">
        <f t="shared" si="0"/>
        <v>46.861130704552409</v>
      </c>
      <c r="F8" s="9">
        <f t="shared" si="0"/>
        <v>43.255091255486718</v>
      </c>
      <c r="G8" s="9">
        <f t="shared" si="0"/>
        <v>64.714622674727835</v>
      </c>
      <c r="H8" s="9">
        <f t="shared" si="0"/>
        <v>73.943453197913811</v>
      </c>
      <c r="I8" s="9">
        <f t="shared" si="0"/>
        <v>67.775249928515748</v>
      </c>
      <c r="J8" s="9">
        <f t="shared" si="0"/>
        <v>85</v>
      </c>
      <c r="K8" s="9">
        <f t="shared" si="0"/>
        <v>64.591599946063084</v>
      </c>
      <c r="L8" s="9">
        <f t="shared" si="0"/>
        <v>79.189398693973843</v>
      </c>
      <c r="M8" s="9">
        <f t="shared" si="0"/>
        <v>57.747546664447249</v>
      </c>
      <c r="N8" s="10">
        <f t="shared" si="0"/>
        <v>70.21619697941334</v>
      </c>
    </row>
    <row r="9" spans="1:14" ht="21.75" customHeight="1" x14ac:dyDescent="0.25">
      <c r="A9" s="43" t="s">
        <v>4</v>
      </c>
      <c r="B9" s="45">
        <f t="shared" ref="B9:N9" si="1">IF(B4="","---",(MIN($B4:$N4)/B4)*$B17)</f>
        <v>1</v>
      </c>
      <c r="C9" s="9">
        <f t="shared" si="1"/>
        <v>2.1428571428571429E-2</v>
      </c>
      <c r="D9" s="9">
        <f t="shared" si="1"/>
        <v>0.06</v>
      </c>
      <c r="E9" s="9">
        <f t="shared" si="1"/>
        <v>0.74999999999999989</v>
      </c>
      <c r="F9" s="9">
        <f t="shared" si="1"/>
        <v>0.12</v>
      </c>
      <c r="G9" s="9">
        <f t="shared" si="1"/>
        <v>2</v>
      </c>
      <c r="H9" s="9">
        <f t="shared" si="1"/>
        <v>6.8181818181818177E-2</v>
      </c>
      <c r="I9" s="9">
        <f t="shared" si="1"/>
        <v>0.24</v>
      </c>
      <c r="J9" s="9">
        <f t="shared" si="1"/>
        <v>0.6</v>
      </c>
      <c r="K9" s="9">
        <f t="shared" si="1"/>
        <v>0.3</v>
      </c>
      <c r="L9" s="9">
        <f t="shared" si="1"/>
        <v>0.4285714285714286</v>
      </c>
      <c r="M9" s="9">
        <f t="shared" si="1"/>
        <v>0.19999999999999998</v>
      </c>
      <c r="N9" s="10">
        <f t="shared" si="1"/>
        <v>0.08</v>
      </c>
    </row>
    <row r="10" spans="1:14" ht="21.75" customHeight="1" x14ac:dyDescent="0.25">
      <c r="A10" s="43" t="s">
        <v>5</v>
      </c>
      <c r="B10" s="45">
        <f t="shared" ref="B10:N10" si="2">IF(B5="","---",(MIN($B5:$N5)/B5)*$B18)</f>
        <v>8.3333333333333339</v>
      </c>
      <c r="C10" s="9">
        <f t="shared" si="2"/>
        <v>0.34722222222222221</v>
      </c>
      <c r="D10" s="9">
        <f t="shared" si="2"/>
        <v>0.83333333333333326</v>
      </c>
      <c r="E10" s="9">
        <f t="shared" si="2"/>
        <v>6.25</v>
      </c>
      <c r="F10" s="9">
        <f t="shared" si="2"/>
        <v>1.6666666666666665</v>
      </c>
      <c r="G10" s="9">
        <f t="shared" si="2"/>
        <v>10</v>
      </c>
      <c r="H10" s="9">
        <f t="shared" si="2"/>
        <v>1.3888888888888888</v>
      </c>
      <c r="I10" s="9">
        <f t="shared" si="2"/>
        <v>9.2592592592592577</v>
      </c>
      <c r="J10" s="9">
        <f t="shared" si="2"/>
        <v>2.5</v>
      </c>
      <c r="K10" s="9">
        <f t="shared" si="2"/>
        <v>10</v>
      </c>
      <c r="L10" s="9">
        <f t="shared" si="2"/>
        <v>2.5</v>
      </c>
      <c r="M10" s="9">
        <f t="shared" si="2"/>
        <v>3.333333333333333</v>
      </c>
      <c r="N10" s="10">
        <f t="shared" si="2"/>
        <v>1.5625</v>
      </c>
    </row>
    <row r="11" spans="1:14" ht="21.75" customHeight="1" x14ac:dyDescent="0.25">
      <c r="A11" s="43" t="s">
        <v>6</v>
      </c>
      <c r="B11" s="45">
        <f t="shared" ref="B11:N11" si="3">IF(B6="","---",(MIN($B6:$N6)/B6)*$B19)</f>
        <v>3</v>
      </c>
      <c r="C11" s="9">
        <f t="shared" si="3"/>
        <v>1.0173323285606632</v>
      </c>
      <c r="D11" s="9">
        <f t="shared" si="3"/>
        <v>1.5882352941176472</v>
      </c>
      <c r="E11" s="9">
        <f t="shared" si="3"/>
        <v>1.3705583756345179</v>
      </c>
      <c r="F11" s="9">
        <f t="shared" si="3"/>
        <v>1.134453781512605</v>
      </c>
      <c r="G11" s="9">
        <f t="shared" si="3"/>
        <v>2.626459143968872</v>
      </c>
      <c r="H11" s="9">
        <f t="shared" si="3"/>
        <v>1.2272727272727273</v>
      </c>
      <c r="I11" s="9">
        <f t="shared" si="3"/>
        <v>1.741935483870968</v>
      </c>
      <c r="J11" s="9">
        <f t="shared" si="3"/>
        <v>2.7</v>
      </c>
      <c r="K11" s="9">
        <f t="shared" si="3"/>
        <v>1.5882352941176472</v>
      </c>
      <c r="L11" s="9">
        <f t="shared" si="3"/>
        <v>1.5882352941176472</v>
      </c>
      <c r="M11" s="9">
        <f t="shared" si="3"/>
        <v>1.4285714285714286</v>
      </c>
      <c r="N11" s="10">
        <f t="shared" si="3"/>
        <v>1.005586592178771</v>
      </c>
    </row>
    <row r="12" spans="1:14" ht="21.75" customHeight="1" thickBot="1" x14ac:dyDescent="0.3">
      <c r="A12" s="39" t="s">
        <v>2</v>
      </c>
      <c r="B12" s="46">
        <f>SUM(B8:B11)</f>
        <v>93.621622005424669</v>
      </c>
      <c r="C12" s="20">
        <f>SUM(C8:C11)</f>
        <v>52.782119699652704</v>
      </c>
      <c r="D12" s="20">
        <f>SUM(D8:D11)</f>
        <v>38.508520680146688</v>
      </c>
      <c r="E12" s="20">
        <f t="shared" ref="E12:M12" si="4">SUM(E8:E11)</f>
        <v>55.231689080186925</v>
      </c>
      <c r="F12" s="20">
        <f t="shared" si="4"/>
        <v>46.176211703665984</v>
      </c>
      <c r="G12" s="20">
        <f t="shared" si="4"/>
        <v>79.341081818696708</v>
      </c>
      <c r="H12" s="20">
        <f>SUM(H8:H11)</f>
        <v>76.627796632257244</v>
      </c>
      <c r="I12" s="20">
        <f>SUM(I8:I11)</f>
        <v>79.016444671645957</v>
      </c>
      <c r="J12" s="20">
        <f>SUM(J8:J11)</f>
        <v>90.8</v>
      </c>
      <c r="K12" s="20">
        <f>SUM(K8:K11)</f>
        <v>76.479835240180734</v>
      </c>
      <c r="L12" s="20">
        <f t="shared" si="4"/>
        <v>83.706205416662925</v>
      </c>
      <c r="M12" s="20">
        <f t="shared" si="4"/>
        <v>62.709451426352018</v>
      </c>
      <c r="N12" s="21">
        <f>SUM(N8:N11)</f>
        <v>72.864283571592111</v>
      </c>
    </row>
    <row r="13" spans="1:14" ht="21.75" customHeight="1" thickTop="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21.75" customHeight="1" thickBot="1" x14ac:dyDescent="0.3">
      <c r="A14" s="11"/>
      <c r="B14" s="6"/>
      <c r="C14" s="6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4" ht="21.75" customHeight="1" thickTop="1" x14ac:dyDescent="0.25">
      <c r="A15" s="12"/>
      <c r="B15" s="13" t="s">
        <v>0</v>
      </c>
      <c r="C15" s="34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4" ht="21.75" customHeight="1" x14ac:dyDescent="0.25">
      <c r="A16" s="14" t="s">
        <v>3</v>
      </c>
      <c r="B16" s="15">
        <v>85</v>
      </c>
      <c r="C16" s="35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ht="21.75" customHeight="1" x14ac:dyDescent="0.25">
      <c r="A17" s="14" t="s">
        <v>4</v>
      </c>
      <c r="B17" s="15">
        <v>2</v>
      </c>
      <c r="C17" s="35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21.75" customHeight="1" x14ac:dyDescent="0.25">
      <c r="A18" s="14" t="s">
        <v>5</v>
      </c>
      <c r="B18" s="15">
        <v>10</v>
      </c>
      <c r="C18" s="35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</row>
    <row r="19" spans="1:14" ht="21.75" customHeight="1" thickBot="1" x14ac:dyDescent="0.3">
      <c r="A19" s="16" t="s">
        <v>6</v>
      </c>
      <c r="B19" s="17">
        <v>3</v>
      </c>
      <c r="C19" s="35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spans="1:14" ht="21.75" customHeight="1" thickTop="1" x14ac:dyDescent="0.25">
      <c r="A20" s="30"/>
      <c r="B20" s="27"/>
      <c r="C20" s="30"/>
      <c r="D20" s="11"/>
      <c r="E20" s="11"/>
      <c r="F20" s="11"/>
      <c r="G20" s="11"/>
      <c r="H20" s="11"/>
      <c r="I20" s="11"/>
    </row>
  </sheetData>
  <mergeCells count="2">
    <mergeCell ref="B7:N7"/>
    <mergeCell ref="A1:N1"/>
  </mergeCells>
  <pageMargins left="0.7" right="0.7" top="0.75" bottom="0.75" header="0.3" footer="0.3"/>
  <pageSetup paperSize="9" scale="41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6812B82-553B-4064-9FCB-8297A3BE9A79}">
            <xm:f>'Cz. 13'!B12=MAX('Cz. 13'!$B12:$O12)</xm:f>
            <x14:dxf>
              <font>
                <b/>
                <i val="0"/>
                <u/>
              </font>
              <fill>
                <patternFill>
                  <bgColor rgb="FF00B050"/>
                </patternFill>
              </fill>
            </x14:dxf>
          </x14:cfRule>
          <xm:sqref>B12:G12</xm:sqref>
        </x14:conditionalFormatting>
        <x14:conditionalFormatting xmlns:xm="http://schemas.microsoft.com/office/excel/2006/main">
          <x14:cfRule type="expression" priority="8" id="{06812B82-553B-4064-9FCB-8297A3BE9A79}">
            <xm:f>'Cz. 13'!I12=MAX('Cz. 13'!$B12:$O12)</xm:f>
            <x14:dxf>
              <font>
                <b/>
                <i val="0"/>
                <u/>
              </font>
              <fill>
                <patternFill>
                  <bgColor rgb="FF00B050"/>
                </patternFill>
              </fill>
            </x14:dxf>
          </x14:cfRule>
          <xm:sqref>H12:N12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20"/>
  <sheetViews>
    <sheetView topLeftCell="C1" zoomScale="130" zoomScaleNormal="130" workbookViewId="0">
      <selection activeCell="I15" sqref="I15"/>
    </sheetView>
  </sheetViews>
  <sheetFormatPr defaultRowHeight="21.75" customHeight="1" x14ac:dyDescent="0.25"/>
  <cols>
    <col min="1" max="1" width="71.85546875" bestFit="1" customWidth="1"/>
    <col min="2" max="8" width="18.7109375" customWidth="1"/>
    <col min="9" max="9" width="17" bestFit="1" customWidth="1"/>
    <col min="10" max="10" width="15.5703125" bestFit="1" customWidth="1"/>
    <col min="11" max="11" width="18.28515625" bestFit="1" customWidth="1"/>
    <col min="12" max="12" width="12.140625" bestFit="1" customWidth="1"/>
    <col min="13" max="13" width="13.7109375" customWidth="1"/>
    <col min="14" max="14" width="13.28515625" customWidth="1"/>
  </cols>
  <sheetData>
    <row r="1" spans="1:14" ht="21.75" customHeight="1" thickTop="1" thickBot="1" x14ac:dyDescent="0.3">
      <c r="A1" s="63" t="s">
        <v>23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5"/>
    </row>
    <row r="2" spans="1:14" ht="21.75" customHeight="1" thickTop="1" x14ac:dyDescent="0.25">
      <c r="A2" s="42" t="s">
        <v>1</v>
      </c>
      <c r="B2" s="47" t="s">
        <v>54</v>
      </c>
      <c r="C2" s="29" t="s">
        <v>56</v>
      </c>
      <c r="D2" s="29" t="s">
        <v>77</v>
      </c>
      <c r="E2" s="29" t="s">
        <v>70</v>
      </c>
      <c r="F2" s="29" t="s">
        <v>57</v>
      </c>
      <c r="G2" s="29" t="s">
        <v>59</v>
      </c>
      <c r="H2" s="29" t="s">
        <v>73</v>
      </c>
      <c r="I2" s="37" t="s">
        <v>60</v>
      </c>
      <c r="J2" s="37" t="s">
        <v>61</v>
      </c>
      <c r="K2" s="37" t="s">
        <v>72</v>
      </c>
      <c r="L2" s="37" t="s">
        <v>62</v>
      </c>
      <c r="M2" s="37" t="s">
        <v>63</v>
      </c>
      <c r="N2" s="31" t="s">
        <v>65</v>
      </c>
    </row>
    <row r="3" spans="1:14" ht="21.75" customHeight="1" x14ac:dyDescent="0.25">
      <c r="A3" s="43" t="s">
        <v>3</v>
      </c>
      <c r="B3" s="44">
        <v>148593.60000000001</v>
      </c>
      <c r="C3" s="7">
        <v>280868.75</v>
      </c>
      <c r="D3" s="7">
        <v>294899.82</v>
      </c>
      <c r="E3" s="7">
        <v>235462.56</v>
      </c>
      <c r="F3" s="7">
        <v>272482.24</v>
      </c>
      <c r="G3" s="7">
        <v>163551.93</v>
      </c>
      <c r="H3" s="7">
        <v>181392</v>
      </c>
      <c r="I3" s="18">
        <v>182194.32</v>
      </c>
      <c r="J3" s="18">
        <v>172749.6</v>
      </c>
      <c r="K3" s="18">
        <v>200913</v>
      </c>
      <c r="L3" s="18">
        <v>183457.92000000001</v>
      </c>
      <c r="M3" s="18">
        <v>269279.64</v>
      </c>
      <c r="N3" s="8">
        <v>216982.59</v>
      </c>
    </row>
    <row r="4" spans="1:14" ht="21.75" customHeight="1" x14ac:dyDescent="0.25">
      <c r="A4" s="43" t="s">
        <v>4</v>
      </c>
      <c r="B4" s="44">
        <v>0.3</v>
      </c>
      <c r="C4" s="7">
        <v>14</v>
      </c>
      <c r="D4" s="7">
        <v>5</v>
      </c>
      <c r="E4" s="7">
        <v>0.4</v>
      </c>
      <c r="F4" s="7">
        <v>2.5</v>
      </c>
      <c r="G4" s="40">
        <v>0.15</v>
      </c>
      <c r="H4" s="7">
        <v>4.4000000000000004</v>
      </c>
      <c r="I4" s="18">
        <v>1.25</v>
      </c>
      <c r="J4" s="18">
        <v>0.5</v>
      </c>
      <c r="K4" s="18">
        <v>1</v>
      </c>
      <c r="L4" s="18">
        <v>0.5</v>
      </c>
      <c r="M4" s="18">
        <v>1.5</v>
      </c>
      <c r="N4" s="8">
        <v>3.75</v>
      </c>
    </row>
    <row r="5" spans="1:14" ht="21.75" customHeight="1" x14ac:dyDescent="0.25">
      <c r="A5" s="43" t="s">
        <v>5</v>
      </c>
      <c r="B5" s="44">
        <v>0.3</v>
      </c>
      <c r="C5" s="7">
        <v>7.2</v>
      </c>
      <c r="D5" s="7">
        <v>3</v>
      </c>
      <c r="E5" s="7">
        <v>0.4</v>
      </c>
      <c r="F5" s="7">
        <v>1.5</v>
      </c>
      <c r="G5" s="40">
        <v>0.25</v>
      </c>
      <c r="H5" s="7">
        <v>1.8</v>
      </c>
      <c r="I5" s="18">
        <v>0.27</v>
      </c>
      <c r="J5" s="18">
        <v>1</v>
      </c>
      <c r="K5" s="18">
        <v>0.25</v>
      </c>
      <c r="L5" s="18">
        <v>0.5</v>
      </c>
      <c r="M5" s="18">
        <v>0.75</v>
      </c>
      <c r="N5" s="8">
        <v>1.6</v>
      </c>
    </row>
    <row r="6" spans="1:14" ht="21.75" customHeight="1" x14ac:dyDescent="0.25">
      <c r="A6" s="43" t="s">
        <v>6</v>
      </c>
      <c r="B6" s="44">
        <v>9</v>
      </c>
      <c r="C6" s="7">
        <v>26.54</v>
      </c>
      <c r="D6" s="7">
        <v>17</v>
      </c>
      <c r="E6" s="7">
        <v>19.7</v>
      </c>
      <c r="F6" s="7">
        <v>23.8</v>
      </c>
      <c r="G6" s="7">
        <v>10.28</v>
      </c>
      <c r="H6" s="7">
        <v>22</v>
      </c>
      <c r="I6" s="18">
        <v>15.5</v>
      </c>
      <c r="J6" s="18">
        <v>10</v>
      </c>
      <c r="K6" s="18">
        <v>17</v>
      </c>
      <c r="L6" s="18">
        <v>17</v>
      </c>
      <c r="M6" s="18">
        <v>18.899999999999999</v>
      </c>
      <c r="N6" s="8">
        <v>26.85</v>
      </c>
    </row>
    <row r="7" spans="1:14" ht="21.75" customHeight="1" x14ac:dyDescent="0.25">
      <c r="A7" s="38"/>
      <c r="B7" s="60" t="s">
        <v>66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2"/>
    </row>
    <row r="8" spans="1:14" ht="21.75" customHeight="1" x14ac:dyDescent="0.25">
      <c r="A8" s="43" t="s">
        <v>3</v>
      </c>
      <c r="B8" s="45">
        <f t="shared" ref="B8:N8" si="0">IF(B3="","---",(MIN($B3:$N3)/B3)*$B16)</f>
        <v>85</v>
      </c>
      <c r="C8" s="9">
        <f t="shared" si="0"/>
        <v>44.969246311666929</v>
      </c>
      <c r="D8" s="9">
        <f t="shared" si="0"/>
        <v>42.829649743428128</v>
      </c>
      <c r="E8" s="9">
        <f t="shared" si="0"/>
        <v>53.641037454107362</v>
      </c>
      <c r="F8" s="9">
        <f t="shared" si="0"/>
        <v>46.353318293331711</v>
      </c>
      <c r="G8" s="9">
        <f t="shared" si="0"/>
        <v>77.225967312033561</v>
      </c>
      <c r="H8" s="9">
        <f t="shared" si="0"/>
        <v>69.630722413336869</v>
      </c>
      <c r="I8" s="9">
        <f t="shared" si="0"/>
        <v>69.324093089180835</v>
      </c>
      <c r="J8" s="9">
        <f t="shared" si="0"/>
        <v>73.114241653815697</v>
      </c>
      <c r="K8" s="9">
        <f t="shared" si="0"/>
        <v>62.865299905929433</v>
      </c>
      <c r="L8" s="9">
        <f t="shared" si="0"/>
        <v>68.846610710510618</v>
      </c>
      <c r="M8" s="9">
        <f t="shared" si="0"/>
        <v>46.904608161240859</v>
      </c>
      <c r="N8" s="10">
        <f t="shared" si="0"/>
        <v>58.209536534705393</v>
      </c>
    </row>
    <row r="9" spans="1:14" ht="21.75" customHeight="1" x14ac:dyDescent="0.25">
      <c r="A9" s="43" t="s">
        <v>4</v>
      </c>
      <c r="B9" s="45">
        <f t="shared" ref="B9:N9" si="1">IF(B4="","---",(MIN($B4:$N4)/B4)*$B17)</f>
        <v>1</v>
      </c>
      <c r="C9" s="9">
        <f t="shared" si="1"/>
        <v>2.1428571428571429E-2</v>
      </c>
      <c r="D9" s="9">
        <f t="shared" si="1"/>
        <v>0.06</v>
      </c>
      <c r="E9" s="9">
        <f t="shared" si="1"/>
        <v>0.74999999999999989</v>
      </c>
      <c r="F9" s="9">
        <f t="shared" si="1"/>
        <v>0.12</v>
      </c>
      <c r="G9" s="9">
        <f t="shared" si="1"/>
        <v>2</v>
      </c>
      <c r="H9" s="9">
        <f t="shared" si="1"/>
        <v>6.8181818181818177E-2</v>
      </c>
      <c r="I9" s="9">
        <f t="shared" si="1"/>
        <v>0.24</v>
      </c>
      <c r="J9" s="9">
        <f t="shared" si="1"/>
        <v>0.6</v>
      </c>
      <c r="K9" s="9">
        <f t="shared" si="1"/>
        <v>0.3</v>
      </c>
      <c r="L9" s="9">
        <f t="shared" si="1"/>
        <v>0.6</v>
      </c>
      <c r="M9" s="9">
        <f t="shared" si="1"/>
        <v>0.19999999999999998</v>
      </c>
      <c r="N9" s="10">
        <f t="shared" si="1"/>
        <v>0.08</v>
      </c>
    </row>
    <row r="10" spans="1:14" ht="21.75" customHeight="1" x14ac:dyDescent="0.25">
      <c r="A10" s="43" t="s">
        <v>5</v>
      </c>
      <c r="B10" s="45">
        <f t="shared" ref="B10:N10" si="2">IF(B5="","---",(MIN($B5:$N5)/B5)*$B18)</f>
        <v>8.3333333333333339</v>
      </c>
      <c r="C10" s="9">
        <f t="shared" si="2"/>
        <v>0.34722222222222221</v>
      </c>
      <c r="D10" s="9">
        <f t="shared" si="2"/>
        <v>0.83333333333333326</v>
      </c>
      <c r="E10" s="9">
        <f t="shared" si="2"/>
        <v>6.25</v>
      </c>
      <c r="F10" s="9">
        <f t="shared" si="2"/>
        <v>1.6666666666666665</v>
      </c>
      <c r="G10" s="9">
        <f t="shared" si="2"/>
        <v>10</v>
      </c>
      <c r="H10" s="9">
        <f t="shared" si="2"/>
        <v>1.3888888888888888</v>
      </c>
      <c r="I10" s="9">
        <f t="shared" si="2"/>
        <v>9.2592592592592577</v>
      </c>
      <c r="J10" s="9">
        <f t="shared" si="2"/>
        <v>2.5</v>
      </c>
      <c r="K10" s="9">
        <f t="shared" si="2"/>
        <v>10</v>
      </c>
      <c r="L10" s="9">
        <f t="shared" si="2"/>
        <v>5</v>
      </c>
      <c r="M10" s="9">
        <f t="shared" si="2"/>
        <v>3.333333333333333</v>
      </c>
      <c r="N10" s="10">
        <f t="shared" si="2"/>
        <v>1.5625</v>
      </c>
    </row>
    <row r="11" spans="1:14" ht="21.75" customHeight="1" x14ac:dyDescent="0.25">
      <c r="A11" s="43" t="s">
        <v>6</v>
      </c>
      <c r="B11" s="45">
        <f t="shared" ref="B11:N11" si="3">IF(B6="","---",(MIN($B6:$N6)/B6)*$B19)</f>
        <v>3</v>
      </c>
      <c r="C11" s="9">
        <f t="shared" si="3"/>
        <v>1.0173323285606632</v>
      </c>
      <c r="D11" s="9">
        <f t="shared" si="3"/>
        <v>1.5882352941176472</v>
      </c>
      <c r="E11" s="9">
        <f t="shared" si="3"/>
        <v>1.3705583756345179</v>
      </c>
      <c r="F11" s="9">
        <f t="shared" si="3"/>
        <v>1.134453781512605</v>
      </c>
      <c r="G11" s="9">
        <f t="shared" si="3"/>
        <v>2.626459143968872</v>
      </c>
      <c r="H11" s="9">
        <f t="shared" si="3"/>
        <v>1.2272727272727273</v>
      </c>
      <c r="I11" s="9">
        <f t="shared" si="3"/>
        <v>1.741935483870968</v>
      </c>
      <c r="J11" s="9">
        <f t="shared" si="3"/>
        <v>2.7</v>
      </c>
      <c r="K11" s="9">
        <f t="shared" si="3"/>
        <v>1.5882352941176472</v>
      </c>
      <c r="L11" s="9">
        <f t="shared" si="3"/>
        <v>1.5882352941176472</v>
      </c>
      <c r="M11" s="9">
        <f t="shared" si="3"/>
        <v>1.4285714285714286</v>
      </c>
      <c r="N11" s="10">
        <f t="shared" si="3"/>
        <v>1.005586592178771</v>
      </c>
    </row>
    <row r="12" spans="1:14" ht="21.75" customHeight="1" thickBot="1" x14ac:dyDescent="0.3">
      <c r="A12" s="39" t="s">
        <v>2</v>
      </c>
      <c r="B12" s="46">
        <f>SUM(B8:B11)</f>
        <v>97.333333333333329</v>
      </c>
      <c r="C12" s="20">
        <f>SUM(C8:C11)</f>
        <v>46.355229433878385</v>
      </c>
      <c r="D12" s="20">
        <f>SUM(D8:D11)</f>
        <v>45.311218370879111</v>
      </c>
      <c r="E12" s="20">
        <f t="shared" ref="E12:M12" si="4">SUM(E8:E11)</f>
        <v>62.011595829741879</v>
      </c>
      <c r="F12" s="20">
        <f t="shared" si="4"/>
        <v>49.274438741510977</v>
      </c>
      <c r="G12" s="20">
        <f t="shared" si="4"/>
        <v>91.852426456002433</v>
      </c>
      <c r="H12" s="20">
        <f>SUM(H8:H11)</f>
        <v>72.315065847680302</v>
      </c>
      <c r="I12" s="20">
        <f>SUM(I8:I11)</f>
        <v>80.565287832311043</v>
      </c>
      <c r="J12" s="20">
        <f>SUM(J8:J11)</f>
        <v>78.914241653815694</v>
      </c>
      <c r="K12" s="20">
        <f>SUM(K8:K11)</f>
        <v>74.753535200047082</v>
      </c>
      <c r="L12" s="20">
        <f t="shared" si="4"/>
        <v>76.034846004628264</v>
      </c>
      <c r="M12" s="20">
        <f t="shared" si="4"/>
        <v>51.866512923145628</v>
      </c>
      <c r="N12" s="21">
        <f>SUM(N8:N11)</f>
        <v>60.857623126884164</v>
      </c>
    </row>
    <row r="13" spans="1:14" ht="21.75" customHeight="1" thickTop="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21.75" customHeight="1" thickBot="1" x14ac:dyDescent="0.3">
      <c r="A14" s="11"/>
      <c r="B14" s="6"/>
      <c r="C14" s="6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4" ht="21.75" customHeight="1" thickTop="1" x14ac:dyDescent="0.25">
      <c r="A15" s="12"/>
      <c r="B15" s="13" t="s">
        <v>0</v>
      </c>
      <c r="C15" s="34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4" ht="21.75" customHeight="1" x14ac:dyDescent="0.25">
      <c r="A16" s="14" t="s">
        <v>3</v>
      </c>
      <c r="B16" s="15">
        <v>85</v>
      </c>
      <c r="C16" s="35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ht="21.75" customHeight="1" x14ac:dyDescent="0.25">
      <c r="A17" s="14" t="s">
        <v>4</v>
      </c>
      <c r="B17" s="15">
        <v>2</v>
      </c>
      <c r="C17" s="35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21.75" customHeight="1" x14ac:dyDescent="0.25">
      <c r="A18" s="14" t="s">
        <v>5</v>
      </c>
      <c r="B18" s="15">
        <v>10</v>
      </c>
      <c r="C18" s="35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</row>
    <row r="19" spans="1:14" ht="21.75" customHeight="1" thickBot="1" x14ac:dyDescent="0.3">
      <c r="A19" s="16" t="s">
        <v>6</v>
      </c>
      <c r="B19" s="17">
        <v>3</v>
      </c>
      <c r="C19" s="35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spans="1:14" ht="21.75" customHeight="1" thickTop="1" x14ac:dyDescent="0.25">
      <c r="A20" s="30"/>
      <c r="B20" s="27"/>
      <c r="C20" s="30"/>
      <c r="D20" s="11"/>
      <c r="E20" s="11"/>
      <c r="F20" s="11"/>
      <c r="G20" s="11"/>
      <c r="H20" s="11"/>
    </row>
  </sheetData>
  <mergeCells count="2">
    <mergeCell ref="B7:N7"/>
    <mergeCell ref="A1:N1"/>
  </mergeCells>
  <pageMargins left="0.7" right="0.7" top="0.75" bottom="0.75" header="0.3" footer="0.3"/>
  <pageSetup paperSize="9" scale="44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7D7E6064-6843-40F5-8695-14B21DD699D8}">
            <xm:f>'Cz. 13'!B12=MAX('Cz. 13'!$B12:$O12)</xm:f>
            <x14:dxf>
              <font>
                <b/>
                <i val="0"/>
                <u/>
              </font>
              <fill>
                <patternFill>
                  <bgColor rgb="FF00B050"/>
                </patternFill>
              </fill>
            </x14:dxf>
          </x14:cfRule>
          <xm:sqref>B12:G12</xm:sqref>
        </x14:conditionalFormatting>
        <x14:conditionalFormatting xmlns:xm="http://schemas.microsoft.com/office/excel/2006/main">
          <x14:cfRule type="expression" priority="2" id="{CDD407D3-9A7B-405D-93C2-D7A2ECCA519B}">
            <xm:f>'Cz. 13'!I12=MAX('Cz. 13'!$B12:$O12)</xm:f>
            <x14:dxf>
              <font>
                <b/>
                <i val="0"/>
                <u/>
              </font>
              <fill>
                <patternFill>
                  <bgColor rgb="FF00B050"/>
                </patternFill>
              </fill>
            </x14:dxf>
          </x14:cfRule>
          <xm:sqref>H12:N12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21"/>
  <sheetViews>
    <sheetView topLeftCell="C1" zoomScale="150" zoomScaleNormal="150" workbookViewId="0">
      <selection activeCell="I16" sqref="I16"/>
    </sheetView>
  </sheetViews>
  <sheetFormatPr defaultRowHeight="21.75" customHeight="1" x14ac:dyDescent="0.25"/>
  <cols>
    <col min="1" max="1" width="71.85546875" bestFit="1" customWidth="1"/>
    <col min="2" max="7" width="18.7109375" customWidth="1"/>
    <col min="8" max="8" width="20.7109375" customWidth="1"/>
    <col min="9" max="9" width="21" customWidth="1"/>
    <col min="10" max="10" width="18.28515625" bestFit="1" customWidth="1"/>
    <col min="11" max="11" width="16.140625" customWidth="1"/>
  </cols>
  <sheetData>
    <row r="1" spans="1:11" ht="21.75" customHeight="1" thickTop="1" thickBot="1" x14ac:dyDescent="0.3">
      <c r="A1" s="63" t="s">
        <v>24</v>
      </c>
      <c r="B1" s="64"/>
      <c r="C1" s="64"/>
      <c r="D1" s="64"/>
      <c r="E1" s="64"/>
      <c r="F1" s="64"/>
      <c r="G1" s="64"/>
      <c r="H1" s="64"/>
      <c r="I1" s="64"/>
      <c r="J1" s="64"/>
      <c r="K1" s="65"/>
    </row>
    <row r="2" spans="1:11" ht="21.75" customHeight="1" thickTop="1" x14ac:dyDescent="0.25">
      <c r="A2" s="42" t="s">
        <v>1</v>
      </c>
      <c r="B2" s="47" t="s">
        <v>54</v>
      </c>
      <c r="C2" s="29" t="s">
        <v>80</v>
      </c>
      <c r="D2" s="29" t="s">
        <v>74</v>
      </c>
      <c r="E2" s="29" t="s">
        <v>56</v>
      </c>
      <c r="F2" s="29" t="s">
        <v>59</v>
      </c>
      <c r="G2" s="29" t="s">
        <v>73</v>
      </c>
      <c r="H2" s="37" t="s">
        <v>60</v>
      </c>
      <c r="I2" s="37" t="s">
        <v>61</v>
      </c>
      <c r="J2" s="37" t="s">
        <v>63</v>
      </c>
      <c r="K2" s="31" t="s">
        <v>64</v>
      </c>
    </row>
    <row r="3" spans="1:11" ht="21.75" customHeight="1" x14ac:dyDescent="0.25">
      <c r="A3" s="43" t="s">
        <v>3</v>
      </c>
      <c r="B3" s="44">
        <v>112392</v>
      </c>
      <c r="C3" s="7">
        <v>113684.55</v>
      </c>
      <c r="D3" s="7">
        <v>130932</v>
      </c>
      <c r="E3" s="7">
        <v>158408.20000000001</v>
      </c>
      <c r="F3" s="7">
        <v>154377.79999999999</v>
      </c>
      <c r="G3" s="7">
        <v>104124</v>
      </c>
      <c r="H3" s="18">
        <v>130873.2</v>
      </c>
      <c r="I3" s="18">
        <v>102708</v>
      </c>
      <c r="J3" s="18">
        <v>134520.12</v>
      </c>
      <c r="K3" s="8">
        <v>134041.97</v>
      </c>
    </row>
    <row r="4" spans="1:11" ht="21.75" customHeight="1" x14ac:dyDescent="0.25">
      <c r="A4" s="43" t="s">
        <v>4</v>
      </c>
      <c r="B4" s="44">
        <v>0.3</v>
      </c>
      <c r="C4" s="7">
        <v>0.2</v>
      </c>
      <c r="D4" s="7">
        <v>0.1</v>
      </c>
      <c r="E4" s="7">
        <v>14</v>
      </c>
      <c r="F4" s="7">
        <v>0.15</v>
      </c>
      <c r="G4" s="7">
        <v>4.4000000000000004</v>
      </c>
      <c r="H4" s="18">
        <v>1.25</v>
      </c>
      <c r="I4" s="18">
        <v>0.5</v>
      </c>
      <c r="J4" s="18">
        <v>2.5</v>
      </c>
      <c r="K4" s="8">
        <v>0.95</v>
      </c>
    </row>
    <row r="5" spans="1:11" ht="21.75" customHeight="1" x14ac:dyDescent="0.25">
      <c r="A5" s="43" t="s">
        <v>5</v>
      </c>
      <c r="B5" s="44">
        <v>0.3</v>
      </c>
      <c r="C5" s="7">
        <v>0.04</v>
      </c>
      <c r="D5" s="7">
        <v>0.5</v>
      </c>
      <c r="E5" s="7">
        <v>7.2</v>
      </c>
      <c r="F5" s="7">
        <v>0.25</v>
      </c>
      <c r="G5" s="7">
        <v>1.8</v>
      </c>
      <c r="H5" s="18">
        <v>0.3</v>
      </c>
      <c r="I5" s="18">
        <v>1</v>
      </c>
      <c r="J5" s="18">
        <v>0.75</v>
      </c>
      <c r="K5" s="8">
        <v>0.25</v>
      </c>
    </row>
    <row r="6" spans="1:11" ht="21.75" customHeight="1" x14ac:dyDescent="0.25">
      <c r="A6" s="43" t="s">
        <v>6</v>
      </c>
      <c r="B6" s="44">
        <v>9</v>
      </c>
      <c r="C6" s="7">
        <v>10</v>
      </c>
      <c r="D6" s="7">
        <v>9</v>
      </c>
      <c r="E6" s="7">
        <v>26.54</v>
      </c>
      <c r="F6" s="7">
        <v>10.28</v>
      </c>
      <c r="G6" s="7">
        <v>22</v>
      </c>
      <c r="H6" s="18">
        <v>15.5</v>
      </c>
      <c r="I6" s="18">
        <v>10</v>
      </c>
      <c r="J6" s="18">
        <v>18.899999999999999</v>
      </c>
      <c r="K6" s="8">
        <v>10.29</v>
      </c>
    </row>
    <row r="7" spans="1:11" ht="21.75" customHeight="1" x14ac:dyDescent="0.25">
      <c r="A7" s="38"/>
      <c r="B7" s="60" t="s">
        <v>66</v>
      </c>
      <c r="C7" s="61"/>
      <c r="D7" s="61"/>
      <c r="E7" s="61"/>
      <c r="F7" s="61"/>
      <c r="G7" s="61"/>
      <c r="H7" s="61"/>
      <c r="I7" s="61"/>
      <c r="J7" s="61"/>
      <c r="K7" s="62"/>
    </row>
    <row r="8" spans="1:11" ht="21.75" customHeight="1" x14ac:dyDescent="0.25">
      <c r="A8" s="43" t="s">
        <v>3</v>
      </c>
      <c r="B8" s="45">
        <f t="shared" ref="B8:K8" si="0">IF(B3="","---",(MIN($B3:$K3)/B3)*$B16)</f>
        <v>77.676169122357464</v>
      </c>
      <c r="C8" s="9">
        <f t="shared" si="0"/>
        <v>76.793020687507664</v>
      </c>
      <c r="D8" s="9">
        <f t="shared" si="0"/>
        <v>66.677206488864442</v>
      </c>
      <c r="E8" s="9">
        <f t="shared" si="0"/>
        <v>55.111919711227067</v>
      </c>
      <c r="F8" s="9">
        <f t="shared" si="0"/>
        <v>56.550747581582335</v>
      </c>
      <c r="G8" s="9">
        <f t="shared" si="0"/>
        <v>83.844070531289617</v>
      </c>
      <c r="H8" s="9">
        <f t="shared" si="0"/>
        <v>66.707163880763972</v>
      </c>
      <c r="I8" s="9">
        <f t="shared" si="0"/>
        <v>85</v>
      </c>
      <c r="J8" s="9">
        <f t="shared" si="0"/>
        <v>64.898693221504715</v>
      </c>
      <c r="K8" s="10">
        <f t="shared" si="0"/>
        <v>65.130197653764711</v>
      </c>
    </row>
    <row r="9" spans="1:11" ht="21.75" customHeight="1" x14ac:dyDescent="0.25">
      <c r="A9" s="43" t="s">
        <v>4</v>
      </c>
      <c r="B9" s="45">
        <f t="shared" ref="B9:K9" si="1">IF(B4="","---",(MIN($B4:$K4)/B4)*$B17)</f>
        <v>0.66666666666666674</v>
      </c>
      <c r="C9" s="9">
        <f t="shared" si="1"/>
        <v>1</v>
      </c>
      <c r="D9" s="9">
        <f t="shared" si="1"/>
        <v>2</v>
      </c>
      <c r="E9" s="9">
        <f t="shared" si="1"/>
        <v>1.4285714285714287E-2</v>
      </c>
      <c r="F9" s="9">
        <f t="shared" si="1"/>
        <v>1.3333333333333335</v>
      </c>
      <c r="G9" s="9">
        <f t="shared" si="1"/>
        <v>4.5454545454545456E-2</v>
      </c>
      <c r="H9" s="9">
        <f t="shared" si="1"/>
        <v>0.16</v>
      </c>
      <c r="I9" s="9">
        <f t="shared" si="1"/>
        <v>0.4</v>
      </c>
      <c r="J9" s="9">
        <f t="shared" si="1"/>
        <v>0.08</v>
      </c>
      <c r="K9" s="10">
        <f t="shared" si="1"/>
        <v>0.2105263157894737</v>
      </c>
    </row>
    <row r="10" spans="1:11" ht="21.75" customHeight="1" x14ac:dyDescent="0.25">
      <c r="A10" s="43" t="s">
        <v>5</v>
      </c>
      <c r="B10" s="45">
        <f t="shared" ref="B10:K10" si="2">IF(B5="","---",(MIN($B5:$K5)/B5)*$B18)</f>
        <v>1.3333333333333333</v>
      </c>
      <c r="C10" s="9">
        <f t="shared" si="2"/>
        <v>10</v>
      </c>
      <c r="D10" s="9">
        <f t="shared" si="2"/>
        <v>0.8</v>
      </c>
      <c r="E10" s="9">
        <f t="shared" si="2"/>
        <v>5.5555555555555559E-2</v>
      </c>
      <c r="F10" s="9">
        <f t="shared" si="2"/>
        <v>1.6</v>
      </c>
      <c r="G10" s="9">
        <f t="shared" si="2"/>
        <v>0.22222222222222224</v>
      </c>
      <c r="H10" s="9">
        <f t="shared" si="2"/>
        <v>1.3333333333333333</v>
      </c>
      <c r="I10" s="9">
        <f t="shared" si="2"/>
        <v>0.4</v>
      </c>
      <c r="J10" s="9">
        <f t="shared" si="2"/>
        <v>0.53333333333333333</v>
      </c>
      <c r="K10" s="10">
        <f t="shared" si="2"/>
        <v>1.6</v>
      </c>
    </row>
    <row r="11" spans="1:11" ht="21.75" customHeight="1" x14ac:dyDescent="0.25">
      <c r="A11" s="43" t="s">
        <v>6</v>
      </c>
      <c r="B11" s="45">
        <f t="shared" ref="B11:K11" si="3">IF(B6="","---",(MIN($B6:$K6)/B6)*$B19)</f>
        <v>3</v>
      </c>
      <c r="C11" s="9">
        <f t="shared" si="3"/>
        <v>2.7</v>
      </c>
      <c r="D11" s="9">
        <f t="shared" si="3"/>
        <v>3</v>
      </c>
      <c r="E11" s="9">
        <f t="shared" si="3"/>
        <v>1.0173323285606632</v>
      </c>
      <c r="F11" s="9">
        <f t="shared" si="3"/>
        <v>2.626459143968872</v>
      </c>
      <c r="G11" s="9">
        <f t="shared" si="3"/>
        <v>1.2272727272727273</v>
      </c>
      <c r="H11" s="9">
        <f t="shared" si="3"/>
        <v>1.741935483870968</v>
      </c>
      <c r="I11" s="9">
        <f t="shared" si="3"/>
        <v>2.7</v>
      </c>
      <c r="J11" s="9">
        <f t="shared" si="3"/>
        <v>1.4285714285714286</v>
      </c>
      <c r="K11" s="10">
        <f t="shared" si="3"/>
        <v>2.6239067055393588</v>
      </c>
    </row>
    <row r="12" spans="1:11" ht="21.75" customHeight="1" thickBot="1" x14ac:dyDescent="0.3">
      <c r="A12" s="39" t="s">
        <v>2</v>
      </c>
      <c r="B12" s="46">
        <f>SUM(B8:B11)</f>
        <v>82.676169122357464</v>
      </c>
      <c r="C12" s="20">
        <f>SUM(C8:C11)</f>
        <v>90.493020687507666</v>
      </c>
      <c r="D12" s="20">
        <f>SUM(D8:D11)</f>
        <v>72.477206488864439</v>
      </c>
      <c r="E12" s="20">
        <f t="shared" ref="E12:K12" si="4">SUM(E8:E11)</f>
        <v>56.199093309628999</v>
      </c>
      <c r="F12" s="20">
        <f t="shared" si="4"/>
        <v>62.110540058884546</v>
      </c>
      <c r="G12" s="20">
        <f>SUM(G8:G11)</f>
        <v>85.339020026239126</v>
      </c>
      <c r="H12" s="20">
        <f>SUM(H8:H11)</f>
        <v>69.942432697968258</v>
      </c>
      <c r="I12" s="20">
        <f>SUM(I8:I11)</f>
        <v>88.500000000000014</v>
      </c>
      <c r="J12" s="20">
        <f>SUM(J8:J11)</f>
        <v>66.940597983409475</v>
      </c>
      <c r="K12" s="21">
        <f t="shared" si="4"/>
        <v>69.564630675093539</v>
      </c>
    </row>
    <row r="13" spans="1:11" ht="21.75" customHeight="1" thickTop="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11" ht="21.75" customHeight="1" thickBot="1" x14ac:dyDescent="0.3">
      <c r="A14" s="11"/>
      <c r="B14" s="6"/>
      <c r="C14" s="6"/>
      <c r="D14" s="11"/>
      <c r="E14" s="11"/>
      <c r="F14" s="11"/>
      <c r="G14" s="11"/>
      <c r="H14" s="11"/>
      <c r="I14" s="11"/>
      <c r="J14" s="11"/>
      <c r="K14" s="11"/>
    </row>
    <row r="15" spans="1:11" ht="21.75" customHeight="1" thickTop="1" x14ac:dyDescent="0.25">
      <c r="A15" s="12"/>
      <c r="B15" s="13" t="s">
        <v>0</v>
      </c>
      <c r="C15" s="34"/>
      <c r="D15" s="11"/>
      <c r="E15" s="11"/>
      <c r="F15" s="11"/>
      <c r="G15" s="11"/>
      <c r="H15" s="11"/>
      <c r="I15" s="11"/>
      <c r="J15" s="11"/>
      <c r="K15" s="11"/>
    </row>
    <row r="16" spans="1:11" ht="21.75" customHeight="1" x14ac:dyDescent="0.25">
      <c r="A16" s="14" t="s">
        <v>3</v>
      </c>
      <c r="B16" s="15">
        <v>85</v>
      </c>
      <c r="C16" s="35"/>
      <c r="D16" s="11"/>
      <c r="E16" s="11"/>
      <c r="F16" s="11"/>
      <c r="G16" s="11"/>
      <c r="H16" s="11"/>
      <c r="I16" s="11"/>
      <c r="J16" s="11"/>
      <c r="K16" s="11"/>
    </row>
    <row r="17" spans="1:11" ht="21.75" customHeight="1" x14ac:dyDescent="0.25">
      <c r="A17" s="14" t="s">
        <v>4</v>
      </c>
      <c r="B17" s="15">
        <v>2</v>
      </c>
      <c r="C17" s="35"/>
      <c r="D17" s="11"/>
      <c r="E17" s="11"/>
      <c r="F17" s="11"/>
      <c r="G17" s="11"/>
      <c r="H17" s="11"/>
      <c r="I17" s="11"/>
      <c r="J17" s="11"/>
      <c r="K17" s="11"/>
    </row>
    <row r="18" spans="1:11" ht="21.75" customHeight="1" x14ac:dyDescent="0.25">
      <c r="A18" s="14" t="s">
        <v>5</v>
      </c>
      <c r="B18" s="15">
        <v>10</v>
      </c>
      <c r="C18" s="35"/>
      <c r="D18" s="11"/>
      <c r="E18" s="11"/>
      <c r="F18" s="11"/>
      <c r="G18" s="11"/>
      <c r="H18" s="11"/>
      <c r="I18" s="11"/>
      <c r="J18" s="11"/>
      <c r="K18" s="11"/>
    </row>
    <row r="19" spans="1:11" ht="21.75" customHeight="1" thickBot="1" x14ac:dyDescent="0.3">
      <c r="A19" s="16" t="s">
        <v>6</v>
      </c>
      <c r="B19" s="17">
        <v>3</v>
      </c>
      <c r="C19" s="35"/>
      <c r="D19" s="11"/>
      <c r="E19" s="11"/>
      <c r="F19" s="11"/>
      <c r="G19" s="11"/>
      <c r="H19" s="11"/>
      <c r="I19" s="11"/>
      <c r="J19" s="11"/>
      <c r="K19" s="11"/>
    </row>
    <row r="20" spans="1:11" ht="21.75" customHeight="1" thickTop="1" x14ac:dyDescent="0.25">
      <c r="A20" s="11"/>
      <c r="B20" s="11"/>
      <c r="C20" s="36"/>
      <c r="D20" s="11"/>
      <c r="E20" s="11"/>
      <c r="F20" s="11"/>
      <c r="G20" s="11"/>
      <c r="H20" s="11"/>
    </row>
    <row r="21" spans="1:11" ht="21.75" customHeight="1" x14ac:dyDescent="0.25">
      <c r="A21" s="11"/>
      <c r="B21" s="11"/>
      <c r="C21" s="11"/>
      <c r="D21" s="11"/>
      <c r="E21" s="11"/>
      <c r="F21" s="11"/>
      <c r="G21" s="11"/>
      <c r="H21" s="11"/>
    </row>
  </sheetData>
  <mergeCells count="2">
    <mergeCell ref="B7:K7"/>
    <mergeCell ref="A1:K1"/>
  </mergeCells>
  <conditionalFormatting sqref="B12:K12">
    <cfRule type="expression" dxfId="35" priority="1">
      <formula>B12=MAX($B12:$K12)</formula>
    </cfRule>
  </conditionalFormatting>
  <pageMargins left="0.7" right="0.7" top="0.75" bottom="0.75" header="0.3" footer="0.3"/>
  <pageSetup paperSize="9" scale="50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20"/>
  <sheetViews>
    <sheetView topLeftCell="D1" zoomScale="140" zoomScaleNormal="140" workbookViewId="0">
      <selection activeCell="K16" sqref="K16"/>
    </sheetView>
  </sheetViews>
  <sheetFormatPr defaultColWidth="73.7109375" defaultRowHeight="21.75" customHeight="1" x14ac:dyDescent="0.25"/>
  <cols>
    <col min="1" max="1" width="71.85546875" bestFit="1" customWidth="1"/>
    <col min="2" max="7" width="18.7109375" customWidth="1"/>
    <col min="8" max="8" width="18.28515625" bestFit="1" customWidth="1"/>
    <col min="9" max="9" width="17" bestFit="1" customWidth="1"/>
    <col min="10" max="10" width="14.7109375" customWidth="1"/>
    <col min="11" max="11" width="15.140625" customWidth="1"/>
    <col min="12" max="12" width="16.85546875" customWidth="1"/>
    <col min="13" max="13" width="15.5703125" customWidth="1"/>
  </cols>
  <sheetData>
    <row r="1" spans="1:13" ht="21.75" customHeight="1" thickTop="1" thickBot="1" x14ac:dyDescent="0.3">
      <c r="A1" s="63" t="s">
        <v>25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13" ht="21.75" customHeight="1" thickTop="1" x14ac:dyDescent="0.25">
      <c r="A2" s="42" t="s">
        <v>1</v>
      </c>
      <c r="B2" s="47" t="s">
        <v>54</v>
      </c>
      <c r="C2" s="29" t="s">
        <v>69</v>
      </c>
      <c r="D2" s="29" t="s">
        <v>56</v>
      </c>
      <c r="E2" s="29" t="s">
        <v>57</v>
      </c>
      <c r="F2" s="29" t="s">
        <v>59</v>
      </c>
      <c r="G2" s="29" t="s">
        <v>73</v>
      </c>
      <c r="H2" s="37" t="s">
        <v>60</v>
      </c>
      <c r="I2" s="37" t="s">
        <v>61</v>
      </c>
      <c r="J2" s="37" t="s">
        <v>62</v>
      </c>
      <c r="K2" s="37" t="s">
        <v>63</v>
      </c>
      <c r="L2" s="37" t="s">
        <v>64</v>
      </c>
      <c r="M2" s="31" t="s">
        <v>65</v>
      </c>
    </row>
    <row r="3" spans="1:13" ht="21.75" customHeight="1" x14ac:dyDescent="0.25">
      <c r="A3" s="43" t="s">
        <v>3</v>
      </c>
      <c r="B3" s="44">
        <v>100224</v>
      </c>
      <c r="C3" s="7">
        <v>186990.6</v>
      </c>
      <c r="D3" s="7">
        <v>185968.08</v>
      </c>
      <c r="E3" s="7">
        <v>216875.66</v>
      </c>
      <c r="F3" s="7">
        <v>166553.64000000001</v>
      </c>
      <c r="G3" s="7">
        <v>120615.3</v>
      </c>
      <c r="H3" s="18">
        <v>155890.79999999999</v>
      </c>
      <c r="I3" s="18">
        <v>103824</v>
      </c>
      <c r="J3" s="18">
        <v>117710.22</v>
      </c>
      <c r="K3" s="18">
        <v>162826.92000000001</v>
      </c>
      <c r="L3" s="18">
        <v>136942.5</v>
      </c>
      <c r="M3" s="8">
        <v>156381.21</v>
      </c>
    </row>
    <row r="4" spans="1:13" ht="21.75" customHeight="1" x14ac:dyDescent="0.25">
      <c r="A4" s="43" t="s">
        <v>4</v>
      </c>
      <c r="B4" s="44">
        <v>0.3</v>
      </c>
      <c r="C4" s="7">
        <v>4</v>
      </c>
      <c r="D4" s="7">
        <v>14</v>
      </c>
      <c r="E4" s="7">
        <v>2.5</v>
      </c>
      <c r="F4" s="7">
        <v>0.15</v>
      </c>
      <c r="G4" s="7">
        <v>4.4000000000000004</v>
      </c>
      <c r="H4" s="18">
        <v>1.25</v>
      </c>
      <c r="I4" s="18">
        <v>0.5</v>
      </c>
      <c r="J4" s="18">
        <v>0.3</v>
      </c>
      <c r="K4" s="18">
        <v>1.5</v>
      </c>
      <c r="L4" s="18">
        <v>0.95</v>
      </c>
      <c r="M4" s="8">
        <v>3.75</v>
      </c>
    </row>
    <row r="5" spans="1:13" ht="21.75" customHeight="1" x14ac:dyDescent="0.25">
      <c r="A5" s="43" t="s">
        <v>5</v>
      </c>
      <c r="B5" s="44">
        <v>0.3</v>
      </c>
      <c r="C5" s="7">
        <v>1.1000000000000001</v>
      </c>
      <c r="D5" s="7">
        <v>7.2</v>
      </c>
      <c r="E5" s="7">
        <v>1.5</v>
      </c>
      <c r="F5" s="7">
        <v>0.25</v>
      </c>
      <c r="G5" s="7">
        <v>1.8</v>
      </c>
      <c r="H5" s="18">
        <v>0.27</v>
      </c>
      <c r="I5" s="18">
        <v>1</v>
      </c>
      <c r="J5" s="18">
        <v>0.5</v>
      </c>
      <c r="K5" s="18">
        <v>0.75</v>
      </c>
      <c r="L5" s="18">
        <v>0.25</v>
      </c>
      <c r="M5" s="8">
        <v>1.6</v>
      </c>
    </row>
    <row r="6" spans="1:13" ht="21.75" customHeight="1" x14ac:dyDescent="0.25">
      <c r="A6" s="43" t="s">
        <v>6</v>
      </c>
      <c r="B6" s="44">
        <v>9</v>
      </c>
      <c r="C6" s="7">
        <v>25</v>
      </c>
      <c r="D6" s="7">
        <v>26.54</v>
      </c>
      <c r="E6" s="7">
        <v>23.8</v>
      </c>
      <c r="F6" s="7">
        <v>10.28</v>
      </c>
      <c r="G6" s="7">
        <v>22</v>
      </c>
      <c r="H6" s="18">
        <v>15.5</v>
      </c>
      <c r="I6" s="18">
        <v>10</v>
      </c>
      <c r="J6" s="18">
        <v>17</v>
      </c>
      <c r="K6" s="18">
        <v>18.899999999999999</v>
      </c>
      <c r="L6" s="18">
        <v>10.29</v>
      </c>
      <c r="M6" s="8">
        <v>26.85</v>
      </c>
    </row>
    <row r="7" spans="1:13" ht="21.75" customHeight="1" x14ac:dyDescent="0.25">
      <c r="A7" s="38"/>
      <c r="B7" s="60" t="s">
        <v>66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2"/>
    </row>
    <row r="8" spans="1:13" ht="21.75" customHeight="1" x14ac:dyDescent="0.25">
      <c r="A8" s="43" t="s">
        <v>3</v>
      </c>
      <c r="B8" s="45">
        <f t="shared" ref="B8:M8" si="0">IF(B3="","---",(MIN($B3:$M3)/B3)*$B16)</f>
        <v>85</v>
      </c>
      <c r="C8" s="9">
        <f t="shared" si="0"/>
        <v>45.558653750509386</v>
      </c>
      <c r="D8" s="9">
        <f t="shared" si="0"/>
        <v>45.809151764109195</v>
      </c>
      <c r="E8" s="9">
        <f t="shared" si="0"/>
        <v>39.280756540406607</v>
      </c>
      <c r="F8" s="9">
        <f t="shared" si="0"/>
        <v>51.148927156440408</v>
      </c>
      <c r="G8" s="9">
        <f t="shared" si="0"/>
        <v>70.629845467366067</v>
      </c>
      <c r="H8" s="9">
        <f t="shared" si="0"/>
        <v>54.6474840080364</v>
      </c>
      <c r="I8" s="9">
        <f t="shared" si="0"/>
        <v>82.052704576976424</v>
      </c>
      <c r="J8" s="9">
        <f t="shared" si="0"/>
        <v>72.372985115481043</v>
      </c>
      <c r="K8" s="9">
        <f t="shared" si="0"/>
        <v>52.319604153907719</v>
      </c>
      <c r="L8" s="9">
        <f t="shared" si="0"/>
        <v>62.208883290432119</v>
      </c>
      <c r="M8" s="10">
        <f t="shared" si="0"/>
        <v>54.476110013472848</v>
      </c>
    </row>
    <row r="9" spans="1:13" ht="21.75" customHeight="1" x14ac:dyDescent="0.25">
      <c r="A9" s="43" t="s">
        <v>4</v>
      </c>
      <c r="B9" s="45">
        <f t="shared" ref="B9:M9" si="1">IF(B4="","---",(MIN($B4:$M4)/B4)*$B17)</f>
        <v>1</v>
      </c>
      <c r="C9" s="9">
        <f t="shared" si="1"/>
        <v>7.4999999999999997E-2</v>
      </c>
      <c r="D9" s="9">
        <f t="shared" si="1"/>
        <v>2.1428571428571429E-2</v>
      </c>
      <c r="E9" s="9">
        <f t="shared" si="1"/>
        <v>0.12</v>
      </c>
      <c r="F9" s="9">
        <f t="shared" si="1"/>
        <v>2</v>
      </c>
      <c r="G9" s="9">
        <f t="shared" si="1"/>
        <v>6.8181818181818177E-2</v>
      </c>
      <c r="H9" s="9">
        <f t="shared" si="1"/>
        <v>0.24</v>
      </c>
      <c r="I9" s="9">
        <f t="shared" si="1"/>
        <v>0.6</v>
      </c>
      <c r="J9" s="9">
        <f t="shared" si="1"/>
        <v>1</v>
      </c>
      <c r="K9" s="9">
        <f t="shared" si="1"/>
        <v>0.19999999999999998</v>
      </c>
      <c r="L9" s="9">
        <f t="shared" si="1"/>
        <v>0.31578947368421051</v>
      </c>
      <c r="M9" s="10">
        <f t="shared" si="1"/>
        <v>0.08</v>
      </c>
    </row>
    <row r="10" spans="1:13" ht="21.75" customHeight="1" x14ac:dyDescent="0.25">
      <c r="A10" s="43" t="s">
        <v>5</v>
      </c>
      <c r="B10" s="45">
        <f t="shared" ref="B10:M10" si="2">IF(B5="","---",(MIN($B5:$M5)/B5)*$B18)</f>
        <v>8.3333333333333339</v>
      </c>
      <c r="C10" s="9">
        <f t="shared" si="2"/>
        <v>2.2727272727272725</v>
      </c>
      <c r="D10" s="9">
        <f t="shared" si="2"/>
        <v>0.34722222222222221</v>
      </c>
      <c r="E10" s="9">
        <f t="shared" si="2"/>
        <v>1.6666666666666665</v>
      </c>
      <c r="F10" s="9">
        <f t="shared" si="2"/>
        <v>10</v>
      </c>
      <c r="G10" s="9">
        <f t="shared" si="2"/>
        <v>1.3888888888888888</v>
      </c>
      <c r="H10" s="9">
        <f t="shared" si="2"/>
        <v>9.2592592592592577</v>
      </c>
      <c r="I10" s="9">
        <f t="shared" si="2"/>
        <v>2.5</v>
      </c>
      <c r="J10" s="9">
        <f t="shared" si="2"/>
        <v>5</v>
      </c>
      <c r="K10" s="9">
        <f t="shared" si="2"/>
        <v>3.333333333333333</v>
      </c>
      <c r="L10" s="9">
        <f t="shared" si="2"/>
        <v>10</v>
      </c>
      <c r="M10" s="10">
        <f t="shared" si="2"/>
        <v>1.5625</v>
      </c>
    </row>
    <row r="11" spans="1:13" ht="21.75" customHeight="1" x14ac:dyDescent="0.25">
      <c r="A11" s="43" t="s">
        <v>6</v>
      </c>
      <c r="B11" s="45">
        <f t="shared" ref="B11:M11" si="3">IF(B6="","---",(MIN($B6:$M6)/B6)*$B19)</f>
        <v>3</v>
      </c>
      <c r="C11" s="9">
        <f t="shared" si="3"/>
        <v>1.08</v>
      </c>
      <c r="D11" s="9">
        <f t="shared" si="3"/>
        <v>1.0173323285606632</v>
      </c>
      <c r="E11" s="9">
        <f t="shared" si="3"/>
        <v>1.134453781512605</v>
      </c>
      <c r="F11" s="9">
        <f t="shared" si="3"/>
        <v>2.626459143968872</v>
      </c>
      <c r="G11" s="9">
        <f t="shared" si="3"/>
        <v>1.2272727272727273</v>
      </c>
      <c r="H11" s="9">
        <f t="shared" si="3"/>
        <v>1.741935483870968</v>
      </c>
      <c r="I11" s="9">
        <f t="shared" si="3"/>
        <v>2.7</v>
      </c>
      <c r="J11" s="9">
        <f t="shared" si="3"/>
        <v>1.5882352941176472</v>
      </c>
      <c r="K11" s="9">
        <f t="shared" si="3"/>
        <v>1.4285714285714286</v>
      </c>
      <c r="L11" s="9">
        <f t="shared" si="3"/>
        <v>2.6239067055393588</v>
      </c>
      <c r="M11" s="10">
        <f t="shared" si="3"/>
        <v>1.005586592178771</v>
      </c>
    </row>
    <row r="12" spans="1:13" ht="21.75" customHeight="1" thickBot="1" x14ac:dyDescent="0.3">
      <c r="A12" s="39" t="s">
        <v>2</v>
      </c>
      <c r="B12" s="46">
        <f>SUM(B8:B11)</f>
        <v>97.333333333333329</v>
      </c>
      <c r="C12" s="20">
        <f>SUM(C8:C11)</f>
        <v>48.98638102323666</v>
      </c>
      <c r="D12" s="20">
        <f>SUM(D8:D11)</f>
        <v>47.195134886320652</v>
      </c>
      <c r="E12" s="20">
        <f t="shared" ref="E12:L12" si="4">SUM(E8:E11)</f>
        <v>42.201876988585873</v>
      </c>
      <c r="F12" s="20">
        <f t="shared" si="4"/>
        <v>65.775386300409281</v>
      </c>
      <c r="G12" s="20">
        <f>SUM(G8:G11)</f>
        <v>73.3141889017095</v>
      </c>
      <c r="H12" s="20">
        <f>SUM(H8:H11)</f>
        <v>65.888678751166623</v>
      </c>
      <c r="I12" s="20">
        <f>SUM(I8:I11)</f>
        <v>87.852704576976421</v>
      </c>
      <c r="J12" s="20">
        <f t="shared" si="4"/>
        <v>79.961220409598695</v>
      </c>
      <c r="K12" s="20">
        <f t="shared" si="4"/>
        <v>57.281508915812488</v>
      </c>
      <c r="L12" s="20">
        <f t="shared" si="4"/>
        <v>75.148579469655687</v>
      </c>
      <c r="M12" s="21">
        <f>SUM(M8:M11)</f>
        <v>57.124196605651619</v>
      </c>
    </row>
    <row r="13" spans="1:13" ht="21.75" customHeight="1" thickTop="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spans="1:13" ht="21.75" customHeight="1" thickBot="1" x14ac:dyDescent="0.3">
      <c r="A14" s="11"/>
      <c r="B14" s="6"/>
      <c r="C14" s="6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1:13" ht="21.75" customHeight="1" thickTop="1" x14ac:dyDescent="0.25">
      <c r="A15" s="12"/>
      <c r="B15" s="13" t="s">
        <v>0</v>
      </c>
      <c r="C15" s="34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spans="1:13" ht="21.75" customHeight="1" x14ac:dyDescent="0.25">
      <c r="A16" s="14" t="s">
        <v>3</v>
      </c>
      <c r="B16" s="15">
        <v>85</v>
      </c>
      <c r="C16" s="35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 ht="21.75" customHeight="1" x14ac:dyDescent="0.25">
      <c r="A17" s="14" t="s">
        <v>4</v>
      </c>
      <c r="B17" s="15">
        <v>2</v>
      </c>
      <c r="C17" s="35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1:13" ht="21.75" customHeight="1" x14ac:dyDescent="0.25">
      <c r="A18" s="14" t="s">
        <v>5</v>
      </c>
      <c r="B18" s="15">
        <v>10</v>
      </c>
      <c r="C18" s="35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13" ht="21.75" customHeight="1" thickBot="1" x14ac:dyDescent="0.3">
      <c r="A19" s="16" t="s">
        <v>6</v>
      </c>
      <c r="B19" s="17">
        <v>3</v>
      </c>
      <c r="C19" s="35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ht="21.75" customHeight="1" thickTop="1" x14ac:dyDescent="0.25">
      <c r="A20" s="11"/>
      <c r="B20" s="11"/>
      <c r="C20" s="11"/>
      <c r="D20" s="11"/>
      <c r="E20" s="11"/>
      <c r="F20" s="11"/>
      <c r="G20" s="11"/>
    </row>
  </sheetData>
  <mergeCells count="2">
    <mergeCell ref="B7:M7"/>
    <mergeCell ref="A1:M1"/>
  </mergeCells>
  <conditionalFormatting sqref="B12:M12">
    <cfRule type="expression" dxfId="34" priority="1">
      <formula>B12=MAX($B12:$M12)</formula>
    </cfRule>
  </conditionalFormatting>
  <pageMargins left="0.7" right="0.7" top="0.75" bottom="0.75" header="0.3" footer="0.3"/>
  <pageSetup paperSize="9" scale="46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23"/>
  <sheetViews>
    <sheetView zoomScale="120" zoomScaleNormal="120" workbookViewId="0">
      <selection activeCell="F14" sqref="F14"/>
    </sheetView>
  </sheetViews>
  <sheetFormatPr defaultRowHeight="21.75" customHeight="1" x14ac:dyDescent="0.25"/>
  <cols>
    <col min="1" max="1" width="71.85546875" bestFit="1" customWidth="1"/>
    <col min="2" max="8" width="18.7109375" customWidth="1"/>
    <col min="9" max="9" width="19.42578125" customWidth="1"/>
    <col min="10" max="10" width="18.42578125" customWidth="1"/>
    <col min="11" max="11" width="20.7109375" customWidth="1"/>
    <col min="12" max="12" width="16.5703125" customWidth="1"/>
    <col min="13" max="13" width="19.5703125" customWidth="1"/>
    <col min="14" max="14" width="17.5703125" customWidth="1"/>
    <col min="15" max="15" width="17.140625" customWidth="1"/>
  </cols>
  <sheetData>
    <row r="1" spans="1:15" ht="21.75" customHeight="1" thickTop="1" thickBot="1" x14ac:dyDescent="0.3">
      <c r="A1" s="63" t="s">
        <v>26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</row>
    <row r="2" spans="1:15" s="26" customFormat="1" ht="21.75" customHeight="1" thickTop="1" x14ac:dyDescent="0.25">
      <c r="A2" s="42" t="s">
        <v>1</v>
      </c>
      <c r="B2" s="47" t="s">
        <v>54</v>
      </c>
      <c r="C2" s="29" t="s">
        <v>69</v>
      </c>
      <c r="D2" s="29" t="s">
        <v>56</v>
      </c>
      <c r="E2" s="29" t="s">
        <v>67</v>
      </c>
      <c r="F2" s="29" t="s">
        <v>57</v>
      </c>
      <c r="G2" s="29" t="s">
        <v>59</v>
      </c>
      <c r="H2" s="29" t="s">
        <v>73</v>
      </c>
      <c r="I2" s="37" t="s">
        <v>60</v>
      </c>
      <c r="J2" s="37" t="s">
        <v>61</v>
      </c>
      <c r="K2" s="37" t="s">
        <v>72</v>
      </c>
      <c r="L2" s="37" t="s">
        <v>62</v>
      </c>
      <c r="M2" s="37" t="s">
        <v>63</v>
      </c>
      <c r="N2" s="37" t="s">
        <v>64</v>
      </c>
      <c r="O2" s="31" t="s">
        <v>65</v>
      </c>
    </row>
    <row r="3" spans="1:15" ht="21.75" customHeight="1" x14ac:dyDescent="0.25">
      <c r="A3" s="43" t="s">
        <v>3</v>
      </c>
      <c r="B3" s="44">
        <v>141451.20000000001</v>
      </c>
      <c r="C3" s="7">
        <v>238395.6</v>
      </c>
      <c r="D3" s="7">
        <v>244368.17</v>
      </c>
      <c r="E3" s="7">
        <v>137643.46</v>
      </c>
      <c r="F3" s="7">
        <v>170836.8</v>
      </c>
      <c r="G3" s="7">
        <v>165169.76</v>
      </c>
      <c r="H3" s="7">
        <v>140453.70000000001</v>
      </c>
      <c r="I3" s="18">
        <v>147158.04</v>
      </c>
      <c r="J3" s="18">
        <v>128620.8</v>
      </c>
      <c r="K3" s="18">
        <v>169994.88</v>
      </c>
      <c r="L3" s="18">
        <v>153089.63</v>
      </c>
      <c r="M3" s="18">
        <v>152161.20000000001</v>
      </c>
      <c r="N3" s="18">
        <v>148582.29</v>
      </c>
      <c r="O3" s="8">
        <v>149457.53</v>
      </c>
    </row>
    <row r="4" spans="1:15" ht="21.75" customHeight="1" x14ac:dyDescent="0.25">
      <c r="A4" s="43" t="s">
        <v>4</v>
      </c>
      <c r="B4" s="44">
        <v>0.3</v>
      </c>
      <c r="C4" s="7">
        <v>4</v>
      </c>
      <c r="D4" s="7">
        <v>14</v>
      </c>
      <c r="E4" s="7">
        <v>4.5</v>
      </c>
      <c r="F4" s="7">
        <v>2.5</v>
      </c>
      <c r="G4" s="7">
        <v>0.15</v>
      </c>
      <c r="H4" s="7">
        <v>4.4000000000000004</v>
      </c>
      <c r="I4" s="18">
        <v>1.25</v>
      </c>
      <c r="J4" s="18">
        <v>0.5</v>
      </c>
      <c r="K4" s="18">
        <v>1</v>
      </c>
      <c r="L4" s="18">
        <v>0.2</v>
      </c>
      <c r="M4" s="18">
        <v>1.5</v>
      </c>
      <c r="N4" s="18">
        <v>0.95</v>
      </c>
      <c r="O4" s="8">
        <v>3.75</v>
      </c>
    </row>
    <row r="5" spans="1:15" ht="21.75" customHeight="1" x14ac:dyDescent="0.25">
      <c r="A5" s="43" t="s">
        <v>5</v>
      </c>
      <c r="B5" s="44">
        <v>0.3</v>
      </c>
      <c r="C5" s="7">
        <v>1</v>
      </c>
      <c r="D5" s="7">
        <v>7.2</v>
      </c>
      <c r="E5" s="7">
        <v>1</v>
      </c>
      <c r="F5" s="7">
        <v>1.5</v>
      </c>
      <c r="G5" s="7">
        <v>0.25</v>
      </c>
      <c r="H5" s="7">
        <v>1.8</v>
      </c>
      <c r="I5" s="18">
        <v>0.35</v>
      </c>
      <c r="J5" s="18">
        <v>1</v>
      </c>
      <c r="K5" s="18">
        <v>0.25</v>
      </c>
      <c r="L5" s="18">
        <v>0.3</v>
      </c>
      <c r="M5" s="18">
        <v>5</v>
      </c>
      <c r="N5" s="18">
        <v>0.25</v>
      </c>
      <c r="O5" s="8">
        <v>1.6</v>
      </c>
    </row>
    <row r="6" spans="1:15" ht="21.75" customHeight="1" x14ac:dyDescent="0.25">
      <c r="A6" s="43" t="s">
        <v>6</v>
      </c>
      <c r="B6" s="44">
        <v>9</v>
      </c>
      <c r="C6" s="7">
        <v>25</v>
      </c>
      <c r="D6" s="7">
        <v>26.54</v>
      </c>
      <c r="E6" s="7">
        <v>25.74</v>
      </c>
      <c r="F6" s="7">
        <v>23.8</v>
      </c>
      <c r="G6" s="7">
        <v>10.28</v>
      </c>
      <c r="H6" s="7">
        <v>22</v>
      </c>
      <c r="I6" s="18">
        <v>15.5</v>
      </c>
      <c r="J6" s="18">
        <v>10</v>
      </c>
      <c r="K6" s="18">
        <v>17</v>
      </c>
      <c r="L6" s="18">
        <v>17</v>
      </c>
      <c r="M6" s="18">
        <v>18.899999999999999</v>
      </c>
      <c r="N6" s="18">
        <v>10.29</v>
      </c>
      <c r="O6" s="8">
        <v>26.85</v>
      </c>
    </row>
    <row r="7" spans="1:15" ht="21.75" customHeight="1" x14ac:dyDescent="0.25">
      <c r="A7" s="38"/>
      <c r="B7" s="60" t="s">
        <v>66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2"/>
    </row>
    <row r="8" spans="1:15" ht="21.75" customHeight="1" x14ac:dyDescent="0.25">
      <c r="A8" s="43" t="s">
        <v>3</v>
      </c>
      <c r="B8" s="45">
        <f t="shared" ref="B8:O8" si="0">IF(B3="","---",(MIN($B3:$O3)/B3)*$B16)</f>
        <v>77.290033594624859</v>
      </c>
      <c r="C8" s="9">
        <f t="shared" si="0"/>
        <v>45.859772579695267</v>
      </c>
      <c r="D8" s="9">
        <f t="shared" si="0"/>
        <v>44.738919966540649</v>
      </c>
      <c r="E8" s="9">
        <f t="shared" si="0"/>
        <v>79.428168980930877</v>
      </c>
      <c r="F8" s="9">
        <f t="shared" si="0"/>
        <v>63.995392093506794</v>
      </c>
      <c r="G8" s="9">
        <f t="shared" si="0"/>
        <v>66.191099387684517</v>
      </c>
      <c r="H8" s="9">
        <f t="shared" si="0"/>
        <v>77.838946215016051</v>
      </c>
      <c r="I8" s="9">
        <f t="shared" si="0"/>
        <v>74.292699196048005</v>
      </c>
      <c r="J8" s="9">
        <f t="shared" si="0"/>
        <v>85</v>
      </c>
      <c r="K8" s="9">
        <f t="shared" si="0"/>
        <v>64.312336936265382</v>
      </c>
      <c r="L8" s="9">
        <f t="shared" si="0"/>
        <v>71.414164368938643</v>
      </c>
      <c r="M8" s="9">
        <f t="shared" si="0"/>
        <v>71.849906546478337</v>
      </c>
      <c r="N8" s="9">
        <f t="shared" si="0"/>
        <v>73.580559298150533</v>
      </c>
      <c r="O8" s="10">
        <f t="shared" si="0"/>
        <v>73.149663319071308</v>
      </c>
    </row>
    <row r="9" spans="1:15" ht="21.75" customHeight="1" x14ac:dyDescent="0.25">
      <c r="A9" s="43" t="s">
        <v>4</v>
      </c>
      <c r="B9" s="45">
        <f t="shared" ref="B9:O9" si="1">IF(B4="","---",(MIN($B4:$O4)/B4)*$B17)</f>
        <v>1</v>
      </c>
      <c r="C9" s="9">
        <f t="shared" si="1"/>
        <v>7.4999999999999997E-2</v>
      </c>
      <c r="D9" s="9">
        <f t="shared" si="1"/>
        <v>2.1428571428571429E-2</v>
      </c>
      <c r="E9" s="9">
        <f t="shared" si="1"/>
        <v>6.6666666666666666E-2</v>
      </c>
      <c r="F9" s="9">
        <f t="shared" si="1"/>
        <v>0.12</v>
      </c>
      <c r="G9" s="9">
        <f t="shared" si="1"/>
        <v>2</v>
      </c>
      <c r="H9" s="9">
        <f t="shared" si="1"/>
        <v>6.8181818181818177E-2</v>
      </c>
      <c r="I9" s="9">
        <f t="shared" si="1"/>
        <v>0.24</v>
      </c>
      <c r="J9" s="9">
        <f t="shared" si="1"/>
        <v>0.6</v>
      </c>
      <c r="K9" s="9">
        <f t="shared" si="1"/>
        <v>0.3</v>
      </c>
      <c r="L9" s="9">
        <f t="shared" si="1"/>
        <v>1.4999999999999998</v>
      </c>
      <c r="M9" s="9">
        <f t="shared" si="1"/>
        <v>0.19999999999999998</v>
      </c>
      <c r="N9" s="9">
        <f t="shared" si="1"/>
        <v>0.31578947368421051</v>
      </c>
      <c r="O9" s="10">
        <f t="shared" si="1"/>
        <v>0.08</v>
      </c>
    </row>
    <row r="10" spans="1:15" ht="21.75" customHeight="1" x14ac:dyDescent="0.25">
      <c r="A10" s="43" t="s">
        <v>5</v>
      </c>
      <c r="B10" s="45">
        <f t="shared" ref="B10:O10" si="2">IF(B5="","---",(MIN($B5:$O5)/B5)*$B18)</f>
        <v>8.3333333333333339</v>
      </c>
      <c r="C10" s="9">
        <f t="shared" si="2"/>
        <v>2.5</v>
      </c>
      <c r="D10" s="9">
        <f t="shared" si="2"/>
        <v>0.34722222222222221</v>
      </c>
      <c r="E10" s="9">
        <f t="shared" si="2"/>
        <v>2.5</v>
      </c>
      <c r="F10" s="9">
        <f t="shared" si="2"/>
        <v>1.6666666666666665</v>
      </c>
      <c r="G10" s="9">
        <f t="shared" si="2"/>
        <v>10</v>
      </c>
      <c r="H10" s="9">
        <f t="shared" si="2"/>
        <v>1.3888888888888888</v>
      </c>
      <c r="I10" s="9">
        <f t="shared" si="2"/>
        <v>7.1428571428571432</v>
      </c>
      <c r="J10" s="9">
        <f t="shared" si="2"/>
        <v>2.5</v>
      </c>
      <c r="K10" s="9">
        <f t="shared" si="2"/>
        <v>10</v>
      </c>
      <c r="L10" s="9">
        <f t="shared" si="2"/>
        <v>8.3333333333333339</v>
      </c>
      <c r="M10" s="9">
        <f t="shared" si="2"/>
        <v>0.5</v>
      </c>
      <c r="N10" s="9">
        <f t="shared" si="2"/>
        <v>10</v>
      </c>
      <c r="O10" s="10">
        <f t="shared" si="2"/>
        <v>1.5625</v>
      </c>
    </row>
    <row r="11" spans="1:15" ht="21.75" customHeight="1" x14ac:dyDescent="0.25">
      <c r="A11" s="43" t="s">
        <v>6</v>
      </c>
      <c r="B11" s="45">
        <f t="shared" ref="B11:O11" si="3">IF(B6="","---",(MIN($B6:$O6)/B6)*$B19)</f>
        <v>3</v>
      </c>
      <c r="C11" s="9">
        <f t="shared" si="3"/>
        <v>1.08</v>
      </c>
      <c r="D11" s="9">
        <f t="shared" si="3"/>
        <v>1.0173323285606632</v>
      </c>
      <c r="E11" s="9">
        <f t="shared" si="3"/>
        <v>1.0489510489510492</v>
      </c>
      <c r="F11" s="9">
        <f t="shared" si="3"/>
        <v>1.134453781512605</v>
      </c>
      <c r="G11" s="9">
        <f t="shared" si="3"/>
        <v>2.626459143968872</v>
      </c>
      <c r="H11" s="9">
        <f t="shared" si="3"/>
        <v>1.2272727272727273</v>
      </c>
      <c r="I11" s="9">
        <f t="shared" si="3"/>
        <v>1.741935483870968</v>
      </c>
      <c r="J11" s="9">
        <f t="shared" si="3"/>
        <v>2.7</v>
      </c>
      <c r="K11" s="9">
        <f t="shared" si="3"/>
        <v>1.5882352941176472</v>
      </c>
      <c r="L11" s="9">
        <f t="shared" si="3"/>
        <v>1.5882352941176472</v>
      </c>
      <c r="M11" s="9">
        <f t="shared" si="3"/>
        <v>1.4285714285714286</v>
      </c>
      <c r="N11" s="9">
        <f t="shared" si="3"/>
        <v>2.6239067055393588</v>
      </c>
      <c r="O11" s="10">
        <f t="shared" si="3"/>
        <v>1.005586592178771</v>
      </c>
    </row>
    <row r="12" spans="1:15" ht="21.75" customHeight="1" thickBot="1" x14ac:dyDescent="0.3">
      <c r="A12" s="39" t="s">
        <v>2</v>
      </c>
      <c r="B12" s="46">
        <f>SUM(B8:B11)</f>
        <v>89.623366927958187</v>
      </c>
      <c r="C12" s="20">
        <f>SUM(C8:C11)</f>
        <v>49.514772579695268</v>
      </c>
      <c r="D12" s="20">
        <f>SUM(D8:D11)</f>
        <v>46.124903088752106</v>
      </c>
      <c r="E12" s="20">
        <f t="shared" ref="E12:N12" si="4">SUM(E8:E11)</f>
        <v>83.043786696548594</v>
      </c>
      <c r="F12" s="20">
        <f t="shared" si="4"/>
        <v>66.916512541686075</v>
      </c>
      <c r="G12" s="20">
        <f t="shared" si="4"/>
        <v>80.81755853165339</v>
      </c>
      <c r="H12" s="20">
        <f>SUM(H8:H11)</f>
        <v>80.523289649359484</v>
      </c>
      <c r="I12" s="20">
        <f>SUM(I8:I11)</f>
        <v>83.4174918227761</v>
      </c>
      <c r="J12" s="20">
        <f>SUM(J8:J11)</f>
        <v>90.8</v>
      </c>
      <c r="K12" s="20">
        <f>SUM(K8:K11)</f>
        <v>76.200572230383031</v>
      </c>
      <c r="L12" s="20">
        <f t="shared" si="4"/>
        <v>82.835732996389623</v>
      </c>
      <c r="M12" s="20">
        <f t="shared" si="4"/>
        <v>73.978477975049771</v>
      </c>
      <c r="N12" s="20">
        <f t="shared" si="4"/>
        <v>86.520255477374093</v>
      </c>
      <c r="O12" s="21">
        <f>SUM(O8:O11)</f>
        <v>75.797749911250079</v>
      </c>
    </row>
    <row r="13" spans="1:15" ht="21.75" customHeight="1" thickTop="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spans="1:15" ht="21.75" customHeight="1" thickBot="1" x14ac:dyDescent="0.3">
      <c r="A14" s="11"/>
      <c r="B14" s="6"/>
      <c r="C14" s="6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spans="1:15" ht="21.75" customHeight="1" thickTop="1" x14ac:dyDescent="0.25">
      <c r="A15" s="12"/>
      <c r="B15" s="13" t="s">
        <v>0</v>
      </c>
      <c r="C15" s="34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5" ht="21.75" customHeight="1" x14ac:dyDescent="0.25">
      <c r="A16" s="14" t="s">
        <v>3</v>
      </c>
      <c r="B16" s="15">
        <v>85</v>
      </c>
      <c r="C16" s="35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5" ht="21.75" customHeight="1" x14ac:dyDescent="0.25">
      <c r="A17" s="14" t="s">
        <v>4</v>
      </c>
      <c r="B17" s="15">
        <v>2</v>
      </c>
      <c r="C17" s="35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spans="1:15" ht="21.75" customHeight="1" x14ac:dyDescent="0.25">
      <c r="A18" s="14" t="s">
        <v>5</v>
      </c>
      <c r="B18" s="15">
        <v>10</v>
      </c>
      <c r="C18" s="35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spans="1:15" ht="21.75" customHeight="1" thickBot="1" x14ac:dyDescent="0.3">
      <c r="A19" s="16" t="s">
        <v>6</v>
      </c>
      <c r="B19" s="17">
        <v>3</v>
      </c>
      <c r="C19" s="35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1:15" ht="21.75" customHeight="1" thickTop="1" x14ac:dyDescent="0.25">
      <c r="A20" s="30"/>
      <c r="B20" s="27"/>
      <c r="C20" s="30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5" ht="21.75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5" ht="21.75" customHeight="1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1:15" ht="21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</sheetData>
  <mergeCells count="2">
    <mergeCell ref="B7:O7"/>
    <mergeCell ref="A1:O1"/>
  </mergeCells>
  <conditionalFormatting sqref="B12:O12">
    <cfRule type="expression" dxfId="33" priority="1">
      <formula>B12=MAX($B12:$O12)</formula>
    </cfRule>
  </conditionalFormatting>
  <pageMargins left="0.7" right="0.7" top="0.75" bottom="0.75" header="0.3" footer="0.3"/>
  <pageSetup paperSize="9" scale="3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24"/>
  <sheetViews>
    <sheetView topLeftCell="B1" zoomScaleNormal="100" workbookViewId="0">
      <selection activeCell="H15" sqref="H15"/>
    </sheetView>
  </sheetViews>
  <sheetFormatPr defaultRowHeight="21.75" customHeight="1" x14ac:dyDescent="0.25"/>
  <cols>
    <col min="1" max="1" width="71.85546875" bestFit="1" customWidth="1"/>
    <col min="2" max="6" width="18.7109375" customWidth="1"/>
    <col min="7" max="7" width="23.140625" customWidth="1"/>
    <col min="8" max="8" width="23" customWidth="1"/>
    <col min="9" max="9" width="20.42578125" customWidth="1"/>
    <col min="10" max="10" width="21" customWidth="1"/>
    <col min="11" max="11" width="21.5703125" customWidth="1"/>
  </cols>
  <sheetData>
    <row r="1" spans="1:11" ht="21.75" customHeight="1" thickTop="1" thickBot="1" x14ac:dyDescent="0.3">
      <c r="A1" s="63" t="s">
        <v>27</v>
      </c>
      <c r="B1" s="64"/>
      <c r="C1" s="64"/>
      <c r="D1" s="64"/>
      <c r="E1" s="64"/>
      <c r="F1" s="64"/>
      <c r="G1" s="64"/>
      <c r="H1" s="64"/>
      <c r="I1" s="64"/>
      <c r="J1" s="64"/>
      <c r="K1" s="65"/>
    </row>
    <row r="2" spans="1:11" s="26" customFormat="1" ht="21.75" customHeight="1" thickTop="1" x14ac:dyDescent="0.25">
      <c r="A2" s="42" t="s">
        <v>1</v>
      </c>
      <c r="B2" s="47" t="s">
        <v>54</v>
      </c>
      <c r="C2" s="29" t="s">
        <v>67</v>
      </c>
      <c r="D2" s="29" t="s">
        <v>70</v>
      </c>
      <c r="E2" s="29" t="s">
        <v>57</v>
      </c>
      <c r="F2" s="29" t="s">
        <v>59</v>
      </c>
      <c r="G2" s="37" t="s">
        <v>60</v>
      </c>
      <c r="H2" s="37" t="s">
        <v>72</v>
      </c>
      <c r="I2" s="37" t="s">
        <v>62</v>
      </c>
      <c r="J2" s="37" t="s">
        <v>63</v>
      </c>
      <c r="K2" s="31" t="s">
        <v>65</v>
      </c>
    </row>
    <row r="3" spans="1:11" ht="21.75" customHeight="1" x14ac:dyDescent="0.25">
      <c r="A3" s="43" t="s">
        <v>3</v>
      </c>
      <c r="B3" s="44">
        <v>282849.84000000003</v>
      </c>
      <c r="C3" s="7">
        <v>324640.92</v>
      </c>
      <c r="D3" s="7">
        <v>306142.44</v>
      </c>
      <c r="E3" s="7">
        <v>510101.97</v>
      </c>
      <c r="F3" s="7">
        <v>358019.72</v>
      </c>
      <c r="G3" s="18">
        <v>340128.6</v>
      </c>
      <c r="H3" s="18">
        <v>372627.12</v>
      </c>
      <c r="I3" s="18">
        <v>354369.57</v>
      </c>
      <c r="J3" s="18">
        <v>409356</v>
      </c>
      <c r="K3" s="8">
        <v>420972.9</v>
      </c>
    </row>
    <row r="4" spans="1:11" ht="21.75" customHeight="1" x14ac:dyDescent="0.25">
      <c r="A4" s="43" t="s">
        <v>4</v>
      </c>
      <c r="B4" s="44">
        <v>0.3</v>
      </c>
      <c r="C4" s="7">
        <v>4.5</v>
      </c>
      <c r="D4" s="7">
        <v>0.4</v>
      </c>
      <c r="E4" s="7">
        <v>2.5</v>
      </c>
      <c r="F4" s="7">
        <v>0.15</v>
      </c>
      <c r="G4" s="18">
        <v>1.25</v>
      </c>
      <c r="H4" s="18">
        <v>1</v>
      </c>
      <c r="I4" s="18">
        <v>0.5</v>
      </c>
      <c r="J4" s="18">
        <v>1.5</v>
      </c>
      <c r="K4" s="8">
        <v>3.75</v>
      </c>
    </row>
    <row r="5" spans="1:11" ht="21.75" customHeight="1" x14ac:dyDescent="0.25">
      <c r="A5" s="43" t="s">
        <v>5</v>
      </c>
      <c r="B5" s="44">
        <v>0.3</v>
      </c>
      <c r="C5" s="7">
        <v>1</v>
      </c>
      <c r="D5" s="7">
        <v>0.4</v>
      </c>
      <c r="E5" s="7">
        <v>1.5</v>
      </c>
      <c r="F5" s="7">
        <v>0.25</v>
      </c>
      <c r="G5" s="18">
        <v>0.27</v>
      </c>
      <c r="H5" s="18">
        <v>0.25</v>
      </c>
      <c r="I5" s="18">
        <v>0.5</v>
      </c>
      <c r="J5" s="18">
        <v>0.75</v>
      </c>
      <c r="K5" s="8">
        <v>1.6</v>
      </c>
    </row>
    <row r="6" spans="1:11" ht="21.75" customHeight="1" x14ac:dyDescent="0.25">
      <c r="A6" s="43" t="s">
        <v>6</v>
      </c>
      <c r="B6" s="44">
        <v>9</v>
      </c>
      <c r="C6" s="7">
        <v>25.74</v>
      </c>
      <c r="D6" s="7">
        <v>19.7</v>
      </c>
      <c r="E6" s="7">
        <v>23.8</v>
      </c>
      <c r="F6" s="7">
        <v>10.28</v>
      </c>
      <c r="G6" s="18">
        <v>15.5</v>
      </c>
      <c r="H6" s="18">
        <v>17</v>
      </c>
      <c r="I6" s="18">
        <v>17</v>
      </c>
      <c r="J6" s="18">
        <v>18.899999999999999</v>
      </c>
      <c r="K6" s="8">
        <v>26.85</v>
      </c>
    </row>
    <row r="7" spans="1:11" ht="21.75" customHeight="1" x14ac:dyDescent="0.25">
      <c r="A7" s="38"/>
      <c r="B7" s="60" t="s">
        <v>66</v>
      </c>
      <c r="C7" s="61"/>
      <c r="D7" s="61"/>
      <c r="E7" s="61"/>
      <c r="F7" s="61"/>
      <c r="G7" s="61"/>
      <c r="H7" s="61"/>
      <c r="I7" s="61"/>
      <c r="J7" s="61"/>
      <c r="K7" s="62"/>
    </row>
    <row r="8" spans="1:11" ht="21.75" customHeight="1" x14ac:dyDescent="0.25">
      <c r="A8" s="43" t="s">
        <v>3</v>
      </c>
      <c r="B8" s="45">
        <f t="shared" ref="B8:K8" si="0">IF(B3="","---",(MIN($B3:$K3)/B3)*$B16)</f>
        <v>85</v>
      </c>
      <c r="C8" s="9">
        <f t="shared" si="0"/>
        <v>74.057935764844444</v>
      </c>
      <c r="D8" s="9">
        <f t="shared" si="0"/>
        <v>78.532843731172989</v>
      </c>
      <c r="E8" s="9">
        <f t="shared" si="0"/>
        <v>47.132216329217478</v>
      </c>
      <c r="F8" s="9">
        <f t="shared" si="0"/>
        <v>67.153385852600536</v>
      </c>
      <c r="G8" s="9">
        <f t="shared" si="0"/>
        <v>70.685724164330793</v>
      </c>
      <c r="H8" s="9">
        <f t="shared" si="0"/>
        <v>64.520897995830268</v>
      </c>
      <c r="I8" s="9">
        <f t="shared" si="0"/>
        <v>67.845092906820412</v>
      </c>
      <c r="J8" s="9">
        <f t="shared" si="0"/>
        <v>58.731852959282392</v>
      </c>
      <c r="K8" s="10">
        <f t="shared" si="0"/>
        <v>57.111126155626643</v>
      </c>
    </row>
    <row r="9" spans="1:11" ht="21.75" customHeight="1" x14ac:dyDescent="0.25">
      <c r="A9" s="43" t="s">
        <v>4</v>
      </c>
      <c r="B9" s="45">
        <f t="shared" ref="B9:K9" si="1">IF(B4="","---",(MIN($B4:$K4)/B4)*$B17)</f>
        <v>1</v>
      </c>
      <c r="C9" s="9">
        <f t="shared" si="1"/>
        <v>6.6666666666666666E-2</v>
      </c>
      <c r="D9" s="9">
        <f t="shared" si="1"/>
        <v>0.74999999999999989</v>
      </c>
      <c r="E9" s="9">
        <f t="shared" si="1"/>
        <v>0.12</v>
      </c>
      <c r="F9" s="9">
        <f t="shared" si="1"/>
        <v>2</v>
      </c>
      <c r="G9" s="9">
        <f t="shared" si="1"/>
        <v>0.24</v>
      </c>
      <c r="H9" s="9">
        <f t="shared" si="1"/>
        <v>0.3</v>
      </c>
      <c r="I9" s="9">
        <f t="shared" si="1"/>
        <v>0.6</v>
      </c>
      <c r="J9" s="9">
        <f t="shared" si="1"/>
        <v>0.19999999999999998</v>
      </c>
      <c r="K9" s="10">
        <f t="shared" si="1"/>
        <v>0.08</v>
      </c>
    </row>
    <row r="10" spans="1:11" ht="21.75" customHeight="1" x14ac:dyDescent="0.25">
      <c r="A10" s="43" t="s">
        <v>5</v>
      </c>
      <c r="B10" s="45">
        <f t="shared" ref="B10:K10" si="2">IF(B5="","---",(MIN($B5:$K5)/B5)*$B18)</f>
        <v>8.3333333333333339</v>
      </c>
      <c r="C10" s="9">
        <f t="shared" si="2"/>
        <v>2.5</v>
      </c>
      <c r="D10" s="9">
        <f t="shared" si="2"/>
        <v>6.25</v>
      </c>
      <c r="E10" s="9">
        <f t="shared" si="2"/>
        <v>1.6666666666666665</v>
      </c>
      <c r="F10" s="9">
        <f t="shared" si="2"/>
        <v>10</v>
      </c>
      <c r="G10" s="9">
        <f t="shared" si="2"/>
        <v>9.2592592592592577</v>
      </c>
      <c r="H10" s="9">
        <f t="shared" si="2"/>
        <v>10</v>
      </c>
      <c r="I10" s="9">
        <f t="shared" si="2"/>
        <v>5</v>
      </c>
      <c r="J10" s="9">
        <f t="shared" si="2"/>
        <v>3.333333333333333</v>
      </c>
      <c r="K10" s="10">
        <f t="shared" si="2"/>
        <v>1.5625</v>
      </c>
    </row>
    <row r="11" spans="1:11" ht="21.75" customHeight="1" x14ac:dyDescent="0.25">
      <c r="A11" s="43" t="s">
        <v>6</v>
      </c>
      <c r="B11" s="45">
        <f t="shared" ref="B11:K11" si="3">IF(B6="","---",(MIN($B6:$K6)/B6)*$B19)</f>
        <v>3</v>
      </c>
      <c r="C11" s="9">
        <f t="shared" si="3"/>
        <v>1.0489510489510492</v>
      </c>
      <c r="D11" s="9">
        <f t="shared" si="3"/>
        <v>1.3705583756345179</v>
      </c>
      <c r="E11" s="9">
        <f t="shared" si="3"/>
        <v>1.134453781512605</v>
      </c>
      <c r="F11" s="9">
        <f t="shared" si="3"/>
        <v>2.626459143968872</v>
      </c>
      <c r="G11" s="9">
        <f t="shared" si="3"/>
        <v>1.741935483870968</v>
      </c>
      <c r="H11" s="9">
        <f t="shared" si="3"/>
        <v>1.5882352941176472</v>
      </c>
      <c r="I11" s="9">
        <f t="shared" si="3"/>
        <v>1.5882352941176472</v>
      </c>
      <c r="J11" s="9">
        <f t="shared" si="3"/>
        <v>1.4285714285714286</v>
      </c>
      <c r="K11" s="10">
        <f t="shared" si="3"/>
        <v>1.005586592178771</v>
      </c>
    </row>
    <row r="12" spans="1:11" ht="21.75" customHeight="1" thickBot="1" x14ac:dyDescent="0.3">
      <c r="A12" s="39" t="s">
        <v>2</v>
      </c>
      <c r="B12" s="46">
        <f>SUM(B8:B11)</f>
        <v>97.333333333333329</v>
      </c>
      <c r="C12" s="20">
        <f>SUM(C8:C11)</f>
        <v>77.673553480462161</v>
      </c>
      <c r="D12" s="20">
        <f t="shared" ref="D12:J12" si="4">SUM(D8:D11)</f>
        <v>86.903402106807505</v>
      </c>
      <c r="E12" s="20">
        <f t="shared" si="4"/>
        <v>50.053336777396744</v>
      </c>
      <c r="F12" s="20">
        <f t="shared" si="4"/>
        <v>81.779844996569409</v>
      </c>
      <c r="G12" s="20">
        <f>SUM(G8:G11)</f>
        <v>81.926918907461015</v>
      </c>
      <c r="H12" s="20">
        <f>SUM(H8:H11)</f>
        <v>76.409133289947917</v>
      </c>
      <c r="I12" s="20">
        <f t="shared" si="4"/>
        <v>75.033328200938058</v>
      </c>
      <c r="J12" s="20">
        <f t="shared" si="4"/>
        <v>63.693757721187161</v>
      </c>
      <c r="K12" s="21">
        <f>SUM(K8:K11)</f>
        <v>59.759212747805414</v>
      </c>
    </row>
    <row r="13" spans="1:11" ht="21.75" customHeight="1" thickTop="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11" ht="21.75" customHeight="1" thickBot="1" x14ac:dyDescent="0.3">
      <c r="A14" s="11"/>
      <c r="B14" s="6"/>
      <c r="C14" s="6"/>
      <c r="D14" s="11"/>
      <c r="E14" s="11"/>
      <c r="F14" s="11"/>
      <c r="G14" s="11"/>
      <c r="H14" s="11"/>
      <c r="I14" s="11"/>
      <c r="J14" s="11"/>
      <c r="K14" s="11"/>
    </row>
    <row r="15" spans="1:11" ht="21.75" customHeight="1" thickTop="1" x14ac:dyDescent="0.25">
      <c r="A15" s="12"/>
      <c r="B15" s="13" t="s">
        <v>0</v>
      </c>
      <c r="C15" s="34"/>
      <c r="D15" s="11"/>
      <c r="E15" s="11"/>
      <c r="F15" s="11"/>
      <c r="G15" s="11"/>
      <c r="H15" s="11"/>
      <c r="I15" s="11"/>
      <c r="J15" s="11"/>
      <c r="K15" s="11"/>
    </row>
    <row r="16" spans="1:11" ht="21.75" customHeight="1" x14ac:dyDescent="0.25">
      <c r="A16" s="14" t="s">
        <v>3</v>
      </c>
      <c r="B16" s="15">
        <v>85</v>
      </c>
      <c r="C16" s="35"/>
      <c r="D16" s="11"/>
      <c r="E16" s="11"/>
      <c r="F16" s="11"/>
      <c r="G16" s="11"/>
      <c r="H16" s="11"/>
      <c r="I16" s="11"/>
      <c r="J16" s="11"/>
      <c r="K16" s="11"/>
    </row>
    <row r="17" spans="1:11" ht="21.75" customHeight="1" x14ac:dyDescent="0.25">
      <c r="A17" s="14" t="s">
        <v>4</v>
      </c>
      <c r="B17" s="15">
        <v>2</v>
      </c>
      <c r="C17" s="35"/>
      <c r="D17" s="11"/>
      <c r="E17" s="11"/>
      <c r="F17" s="11"/>
      <c r="G17" s="11"/>
      <c r="H17" s="11"/>
      <c r="I17" s="11"/>
      <c r="J17" s="11"/>
      <c r="K17" s="11"/>
    </row>
    <row r="18" spans="1:11" ht="21.75" customHeight="1" x14ac:dyDescent="0.25">
      <c r="A18" s="14" t="s">
        <v>5</v>
      </c>
      <c r="B18" s="15">
        <v>10</v>
      </c>
      <c r="C18" s="35"/>
      <c r="D18" s="11"/>
      <c r="E18" s="11"/>
      <c r="F18" s="11"/>
      <c r="G18" s="11"/>
      <c r="H18" s="11"/>
      <c r="I18" s="11"/>
      <c r="J18" s="11"/>
      <c r="K18" s="11"/>
    </row>
    <row r="19" spans="1:11" ht="21.75" customHeight="1" thickBot="1" x14ac:dyDescent="0.3">
      <c r="A19" s="16" t="s">
        <v>6</v>
      </c>
      <c r="B19" s="17">
        <v>3</v>
      </c>
      <c r="C19" s="35"/>
      <c r="D19" s="11"/>
      <c r="E19" s="11"/>
      <c r="F19" s="11"/>
      <c r="G19" s="11"/>
      <c r="H19" s="11"/>
      <c r="I19" s="11"/>
      <c r="J19" s="11"/>
      <c r="K19" s="11"/>
    </row>
    <row r="20" spans="1:11" ht="21.75" customHeight="1" thickTop="1" x14ac:dyDescent="0.25">
      <c r="A20" s="30"/>
      <c r="B20" s="27"/>
      <c r="C20" s="11"/>
      <c r="D20" s="11"/>
      <c r="E20" s="11"/>
      <c r="F20" s="11"/>
      <c r="G20" s="11"/>
    </row>
    <row r="21" spans="1:11" ht="21.75" customHeight="1" x14ac:dyDescent="0.25">
      <c r="A21" s="11"/>
      <c r="B21" s="11"/>
      <c r="C21" s="11"/>
      <c r="D21" s="11"/>
      <c r="E21" s="11"/>
      <c r="F21" s="11"/>
      <c r="G21" s="11"/>
    </row>
    <row r="22" spans="1:11" ht="21.75" customHeight="1" x14ac:dyDescent="0.25">
      <c r="A22" s="11"/>
      <c r="B22" s="11"/>
      <c r="C22" s="11"/>
      <c r="D22" s="11"/>
      <c r="E22" s="11"/>
      <c r="F22" s="11"/>
      <c r="G22" s="11"/>
    </row>
    <row r="23" spans="1:11" ht="21.75" customHeight="1" x14ac:dyDescent="0.25">
      <c r="A23" s="11"/>
      <c r="B23" s="11"/>
      <c r="C23" s="11"/>
      <c r="D23" s="11"/>
      <c r="E23" s="11"/>
      <c r="F23" s="11"/>
      <c r="G23" s="11"/>
    </row>
    <row r="24" spans="1:11" ht="21.75" customHeight="1" x14ac:dyDescent="0.25">
      <c r="A24" s="11"/>
      <c r="B24" s="11"/>
      <c r="C24" s="11"/>
      <c r="D24" s="11"/>
      <c r="E24" s="11"/>
      <c r="F24" s="11"/>
      <c r="G24" s="11"/>
    </row>
  </sheetData>
  <mergeCells count="2">
    <mergeCell ref="B7:K7"/>
    <mergeCell ref="A1:K1"/>
  </mergeCells>
  <conditionalFormatting sqref="B12:K12">
    <cfRule type="expression" dxfId="32" priority="1">
      <formula>B12=MAX($B12:$K12)</formula>
    </cfRule>
  </conditionalFormatting>
  <pageMargins left="0.7" right="0.7" top="0.75" bottom="0.75" header="0.3" footer="0.3"/>
  <pageSetup paperSize="9" scale="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20"/>
  <sheetViews>
    <sheetView topLeftCell="E1" zoomScale="150" zoomScaleNormal="150" workbookViewId="0">
      <selection activeCell="J15" sqref="J15"/>
    </sheetView>
  </sheetViews>
  <sheetFormatPr defaultRowHeight="21.75" customHeight="1" x14ac:dyDescent="0.25"/>
  <cols>
    <col min="1" max="1" width="73.7109375" customWidth="1"/>
    <col min="2" max="13" width="18.7109375" customWidth="1"/>
  </cols>
  <sheetData>
    <row r="1" spans="1:13" ht="21.75" customHeight="1" thickTop="1" thickBot="1" x14ac:dyDescent="0.3">
      <c r="A1" s="66" t="s">
        <v>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8"/>
    </row>
    <row r="2" spans="1:13" ht="21.75" customHeight="1" thickTop="1" x14ac:dyDescent="0.25">
      <c r="A2" s="56" t="s">
        <v>1</v>
      </c>
      <c r="B2" s="22" t="s">
        <v>54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59</v>
      </c>
      <c r="H2" s="24" t="s">
        <v>60</v>
      </c>
      <c r="I2" s="24" t="s">
        <v>61</v>
      </c>
      <c r="J2" s="24" t="s">
        <v>62</v>
      </c>
      <c r="K2" s="24" t="s">
        <v>63</v>
      </c>
      <c r="L2" s="24" t="s">
        <v>64</v>
      </c>
      <c r="M2" s="25" t="s">
        <v>65</v>
      </c>
    </row>
    <row r="3" spans="1:13" ht="21.75" customHeight="1" x14ac:dyDescent="0.25">
      <c r="A3" s="43" t="s">
        <v>3</v>
      </c>
      <c r="B3" s="44">
        <v>92844</v>
      </c>
      <c r="C3" s="7">
        <v>181387.56</v>
      </c>
      <c r="D3" s="7">
        <v>139634.01999999999</v>
      </c>
      <c r="E3" s="7">
        <v>132530.66</v>
      </c>
      <c r="F3" s="7">
        <v>97234.23</v>
      </c>
      <c r="G3" s="7">
        <v>101052.56</v>
      </c>
      <c r="H3" s="18">
        <v>105523.8</v>
      </c>
      <c r="I3" s="18">
        <v>356112</v>
      </c>
      <c r="J3" s="18">
        <v>130351.98</v>
      </c>
      <c r="K3" s="18">
        <v>116610.84</v>
      </c>
      <c r="L3" s="18">
        <v>84878.35</v>
      </c>
      <c r="M3" s="8">
        <v>125697.69</v>
      </c>
    </row>
    <row r="4" spans="1:13" ht="21.75" customHeight="1" x14ac:dyDescent="0.25">
      <c r="A4" s="43" t="s">
        <v>4</v>
      </c>
      <c r="B4" s="44">
        <v>0.3</v>
      </c>
      <c r="C4" s="7">
        <v>4</v>
      </c>
      <c r="D4" s="7">
        <v>14</v>
      </c>
      <c r="E4" s="7">
        <v>2.5</v>
      </c>
      <c r="F4" s="40">
        <v>1250</v>
      </c>
      <c r="G4" s="7">
        <v>0.15</v>
      </c>
      <c r="H4" s="18">
        <v>1.25</v>
      </c>
      <c r="I4" s="18">
        <v>0.5</v>
      </c>
      <c r="J4" s="18">
        <v>0.5</v>
      </c>
      <c r="K4" s="18">
        <v>1.5</v>
      </c>
      <c r="L4" s="18">
        <v>0.95</v>
      </c>
      <c r="M4" s="8">
        <v>3.75</v>
      </c>
    </row>
    <row r="5" spans="1:13" ht="21.75" customHeight="1" x14ac:dyDescent="0.25">
      <c r="A5" s="43" t="s">
        <v>5</v>
      </c>
      <c r="B5" s="44">
        <v>0.3</v>
      </c>
      <c r="C5" s="7">
        <v>1.5</v>
      </c>
      <c r="D5" s="7">
        <v>7.2</v>
      </c>
      <c r="E5" s="7">
        <v>1.5</v>
      </c>
      <c r="F5" s="40">
        <v>500</v>
      </c>
      <c r="G5" s="7">
        <v>0.25</v>
      </c>
      <c r="H5" s="18">
        <v>0.27</v>
      </c>
      <c r="I5" s="18">
        <v>1</v>
      </c>
      <c r="J5" s="18">
        <v>0.55000000000000004</v>
      </c>
      <c r="K5" s="18">
        <v>0.75</v>
      </c>
      <c r="L5" s="18">
        <v>0.25</v>
      </c>
      <c r="M5" s="8">
        <v>1.6</v>
      </c>
    </row>
    <row r="6" spans="1:13" ht="21.75" customHeight="1" x14ac:dyDescent="0.25">
      <c r="A6" s="43" t="s">
        <v>6</v>
      </c>
      <c r="B6" s="44">
        <v>9</v>
      </c>
      <c r="C6" s="7">
        <v>25</v>
      </c>
      <c r="D6" s="7">
        <v>26.54</v>
      </c>
      <c r="E6" s="7">
        <v>23.8</v>
      </c>
      <c r="F6" s="7">
        <v>12</v>
      </c>
      <c r="G6" s="7">
        <v>10.28</v>
      </c>
      <c r="H6" s="18">
        <v>15.5</v>
      </c>
      <c r="I6" s="18">
        <v>10</v>
      </c>
      <c r="J6" s="18">
        <v>17</v>
      </c>
      <c r="K6" s="18">
        <v>18.899999999999999</v>
      </c>
      <c r="L6" s="18">
        <v>10.29</v>
      </c>
      <c r="M6" s="8">
        <v>26.85</v>
      </c>
    </row>
    <row r="7" spans="1:13" ht="21.75" customHeight="1" x14ac:dyDescent="0.25">
      <c r="A7" s="38"/>
      <c r="B7" s="60" t="s">
        <v>66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2"/>
    </row>
    <row r="8" spans="1:13" ht="21.75" customHeight="1" x14ac:dyDescent="0.25">
      <c r="A8" s="43" t="s">
        <v>3</v>
      </c>
      <c r="B8" s="45">
        <f>IF(B3="","---",(MIN($B3:$M3)/B3)*B16)</f>
        <v>77.707334345784332</v>
      </c>
      <c r="C8" s="9">
        <f>IF(C3="","---",(MIN($B3:$M3)/C3)*B16)</f>
        <v>39.774832132920253</v>
      </c>
      <c r="D8" s="9">
        <f>IF(D3="","---",(MIN($B3:$M3)/D3)*B16)</f>
        <v>51.668352382893517</v>
      </c>
      <c r="E8" s="9">
        <f>IF(E3="","---",(MIN($B3:$M3)/E3)*B16)</f>
        <v>54.437665593757707</v>
      </c>
      <c r="F8" s="9">
        <f>IF(F3="","---",(MIN($B3:$M3)/F3)*B16)</f>
        <v>74.198764673716255</v>
      </c>
      <c r="G8" s="9">
        <f>IF(G3="","---",(MIN($B3:$M3)/G3)*B16)</f>
        <v>71.395121014252396</v>
      </c>
      <c r="H8" s="9">
        <f>IF(H3="","---",(MIN($B3:$M3)/H3)*B16)</f>
        <v>68.36997672562967</v>
      </c>
      <c r="I8" s="9">
        <f>IF(I3="","---",(MIN($B3:$M3)/I3)*B16)</f>
        <v>20.25952439120277</v>
      </c>
      <c r="J8" s="9">
        <f>IF(J3="","---",(MIN($B3:$M3)/J3)*B16)</f>
        <v>55.34752713384178</v>
      </c>
      <c r="K8" s="9">
        <f>IF(K3="","---",(MIN($B3:$M3)/K3)*B16)</f>
        <v>61.86954617598159</v>
      </c>
      <c r="L8" s="9">
        <f>IF(L3="","---",(MIN($B3:$M3)/L3)*B16)</f>
        <v>85</v>
      </c>
      <c r="M8" s="10">
        <f>IF(M3="","---",(MIN($B3:$M3)/M3)*B16)</f>
        <v>57.396915965599696</v>
      </c>
    </row>
    <row r="9" spans="1:13" ht="21.75" customHeight="1" x14ac:dyDescent="0.25">
      <c r="A9" s="43" t="s">
        <v>4</v>
      </c>
      <c r="B9" s="45">
        <f>IF(B4="","---",(MIN($B4:$M4)/B4)*B17)</f>
        <v>1</v>
      </c>
      <c r="C9" s="9">
        <f>IF(C4="","---",(MIN($B4:$M4)/C4)*B17)</f>
        <v>7.4999999999999997E-2</v>
      </c>
      <c r="D9" s="9">
        <f>IF(D4="","---",(MIN($B4:$M4)/D4)*B17)</f>
        <v>2.1428571428571429E-2</v>
      </c>
      <c r="E9" s="9">
        <f>IF(E4="","---",(MIN($B4:$M4)/E4)*B17)</f>
        <v>0.12</v>
      </c>
      <c r="F9" s="9">
        <f>IF(F4="","---",(MIN($B4:$M4)/F4)*B17)</f>
        <v>2.3999999999999998E-4</v>
      </c>
      <c r="G9" s="9">
        <f t="shared" ref="G9:M9" si="0">IF(G4="","---",(MIN($B4:$M4)/G4)*$B$17)</f>
        <v>2</v>
      </c>
      <c r="H9" s="9">
        <f t="shared" si="0"/>
        <v>0.24</v>
      </c>
      <c r="I9" s="9">
        <f t="shared" si="0"/>
        <v>0.6</v>
      </c>
      <c r="J9" s="9">
        <f t="shared" si="0"/>
        <v>0.6</v>
      </c>
      <c r="K9" s="9">
        <f t="shared" si="0"/>
        <v>0.19999999999999998</v>
      </c>
      <c r="L9" s="9">
        <f t="shared" si="0"/>
        <v>0.31578947368421051</v>
      </c>
      <c r="M9" s="10">
        <f t="shared" si="0"/>
        <v>0.08</v>
      </c>
    </row>
    <row r="10" spans="1:13" ht="21.75" customHeight="1" x14ac:dyDescent="0.25">
      <c r="A10" s="43" t="s">
        <v>5</v>
      </c>
      <c r="B10" s="45">
        <f>IF(B5="","---",(MIN($B5:$M5)/B5)*B18)</f>
        <v>8.3333333333333339</v>
      </c>
      <c r="C10" s="9">
        <f>IF(C5="","---",(MIN($B5:$M5)/C5)*B18)</f>
        <v>1.6666666666666665</v>
      </c>
      <c r="D10" s="9">
        <f>IF(D5="","---",(MIN($B5:$M5)/D5)*B18)</f>
        <v>0.34722222222222221</v>
      </c>
      <c r="E10" s="9">
        <f>IF(E5="","---",(MIN($B5:$M5)/E5)*B18)</f>
        <v>1.6666666666666665</v>
      </c>
      <c r="F10" s="9">
        <f>IF(F5="","---",(MIN($B5:$M5)/F5)*B18)</f>
        <v>5.0000000000000001E-3</v>
      </c>
      <c r="G10" s="9">
        <f t="shared" ref="G10:M10" si="1">IF(G5="","---",(MIN($B5:$M5)/G5)*$B$18)</f>
        <v>10</v>
      </c>
      <c r="H10" s="9">
        <f t="shared" si="1"/>
        <v>9.2592592592592577</v>
      </c>
      <c r="I10" s="9">
        <f t="shared" si="1"/>
        <v>2.5</v>
      </c>
      <c r="J10" s="9">
        <f t="shared" si="1"/>
        <v>4.545454545454545</v>
      </c>
      <c r="K10" s="9">
        <f t="shared" si="1"/>
        <v>3.333333333333333</v>
      </c>
      <c r="L10" s="9">
        <f t="shared" si="1"/>
        <v>10</v>
      </c>
      <c r="M10" s="10">
        <f t="shared" si="1"/>
        <v>1.5625</v>
      </c>
    </row>
    <row r="11" spans="1:13" ht="21.75" customHeight="1" x14ac:dyDescent="0.25">
      <c r="A11" s="43" t="s">
        <v>6</v>
      </c>
      <c r="B11" s="45">
        <f>IF(B6="","---",(MIN($B6:$M6)/B6)*B19)</f>
        <v>3</v>
      </c>
      <c r="C11" s="9">
        <f>IF(C6="","---",(MIN($B6:$M6)/C6)*B19)</f>
        <v>1.08</v>
      </c>
      <c r="D11" s="9">
        <f>IF(D6="","---",(MIN($B6:$M6)/D6)*B19)</f>
        <v>1.0173323285606632</v>
      </c>
      <c r="E11" s="9">
        <f>IF(E6="","---",(MIN($B6:$M6)/E6)*B19)</f>
        <v>1.134453781512605</v>
      </c>
      <c r="F11" s="9">
        <f>IF(F6="","---",(MIN($B6:$M6)/F6)*B19)</f>
        <v>2.25</v>
      </c>
      <c r="G11" s="9">
        <f t="shared" ref="G11:M11" si="2">IF(G6="","---",(MIN($B6:$M6)/G6)*$B$19)</f>
        <v>2.626459143968872</v>
      </c>
      <c r="H11" s="9">
        <f t="shared" si="2"/>
        <v>1.741935483870968</v>
      </c>
      <c r="I11" s="9">
        <f t="shared" si="2"/>
        <v>2.7</v>
      </c>
      <c r="J11" s="9">
        <f t="shared" si="2"/>
        <v>1.5882352941176472</v>
      </c>
      <c r="K11" s="9">
        <f t="shared" si="2"/>
        <v>1.4285714285714286</v>
      </c>
      <c r="L11" s="9">
        <f t="shared" si="2"/>
        <v>2.6239067055393588</v>
      </c>
      <c r="M11" s="10">
        <f t="shared" si="2"/>
        <v>1.005586592178771</v>
      </c>
    </row>
    <row r="12" spans="1:13" ht="21.75" customHeight="1" thickBot="1" x14ac:dyDescent="0.3">
      <c r="A12" s="39" t="s">
        <v>2</v>
      </c>
      <c r="B12" s="46">
        <f>SUM(B8:B11)</f>
        <v>90.040667679117661</v>
      </c>
      <c r="C12" s="20">
        <f>SUM(C8:C11)</f>
        <v>42.596498799586918</v>
      </c>
      <c r="D12" s="20">
        <f>SUM(D8:D11)</f>
        <v>53.054335505104973</v>
      </c>
      <c r="E12" s="20">
        <f>SUM(E8:E11)</f>
        <v>57.358786041936973</v>
      </c>
      <c r="F12" s="20">
        <f t="shared" ref="F12" si="3">SUM(F8:F11)</f>
        <v>76.454004673716256</v>
      </c>
      <c r="G12" s="20">
        <f>SUM(G8:G11)</f>
        <v>86.021580158221269</v>
      </c>
      <c r="H12" s="20">
        <f t="shared" ref="H12:M12" si="4">SUM(H8:H11)</f>
        <v>79.611171468759892</v>
      </c>
      <c r="I12" s="20">
        <f t="shared" si="4"/>
        <v>26.059524391202771</v>
      </c>
      <c r="J12" s="20">
        <f t="shared" si="4"/>
        <v>62.081216973413973</v>
      </c>
      <c r="K12" s="20">
        <f t="shared" si="4"/>
        <v>66.831450937886359</v>
      </c>
      <c r="L12" s="20">
        <f t="shared" si="4"/>
        <v>97.93969617922356</v>
      </c>
      <c r="M12" s="21">
        <f t="shared" si="4"/>
        <v>60.045002557778467</v>
      </c>
    </row>
    <row r="13" spans="1:13" ht="21.75" customHeight="1" thickTop="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spans="1:13" ht="21.75" customHeight="1" thickBot="1" x14ac:dyDescent="0.3">
      <c r="A14" s="11"/>
      <c r="B14" s="6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1:13" ht="21.75" customHeight="1" thickTop="1" x14ac:dyDescent="0.25">
      <c r="A15" s="12"/>
      <c r="B15" s="13" t="s">
        <v>0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spans="1:13" ht="21.75" customHeight="1" x14ac:dyDescent="0.25">
      <c r="A16" s="14" t="s">
        <v>3</v>
      </c>
      <c r="B16" s="15">
        <v>85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 ht="21.75" customHeight="1" x14ac:dyDescent="0.25">
      <c r="A17" s="14" t="s">
        <v>4</v>
      </c>
      <c r="B17" s="15">
        <v>2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1:13" ht="21.75" customHeight="1" x14ac:dyDescent="0.25">
      <c r="A18" s="14" t="s">
        <v>5</v>
      </c>
      <c r="B18" s="15">
        <v>10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13" ht="21.75" customHeight="1" thickBot="1" x14ac:dyDescent="0.3">
      <c r="A19" s="16" t="s">
        <v>6</v>
      </c>
      <c r="B19" s="17">
        <v>3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ht="21.75" customHeight="1" thickTop="1" x14ac:dyDescent="0.25">
      <c r="A20" s="1"/>
      <c r="B20" s="5"/>
      <c r="C20" s="1"/>
    </row>
  </sheetData>
  <mergeCells count="2">
    <mergeCell ref="A1:M1"/>
    <mergeCell ref="B7:M7"/>
  </mergeCells>
  <conditionalFormatting sqref="B12:M12">
    <cfRule type="expression" dxfId="53" priority="1">
      <formula>B12=MAX($B12:$M12)</formula>
    </cfRule>
  </conditionalFormatting>
  <pageMargins left="0.7" right="0.7" top="0.75" bottom="0.75" header="0.3" footer="0.3"/>
  <pageSetup paperSize="9" scale="43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19"/>
  <sheetViews>
    <sheetView zoomScale="140" zoomScaleNormal="140" workbookViewId="0">
      <selection activeCell="G16" sqref="G16"/>
    </sheetView>
  </sheetViews>
  <sheetFormatPr defaultRowHeight="21.75" customHeight="1" x14ac:dyDescent="0.25"/>
  <cols>
    <col min="1" max="1" width="71.85546875" bestFit="1" customWidth="1"/>
    <col min="2" max="11" width="18.7109375" customWidth="1"/>
  </cols>
  <sheetData>
    <row r="1" spans="1:11" ht="21.75" customHeight="1" thickTop="1" thickBot="1" x14ac:dyDescent="0.3">
      <c r="A1" s="63" t="s">
        <v>28</v>
      </c>
      <c r="B1" s="64"/>
      <c r="C1" s="64"/>
      <c r="D1" s="64"/>
      <c r="E1" s="64"/>
      <c r="F1" s="64"/>
      <c r="G1" s="64"/>
      <c r="H1" s="64"/>
      <c r="I1" s="64"/>
      <c r="J1" s="64"/>
      <c r="K1" s="65"/>
    </row>
    <row r="2" spans="1:11" ht="21.75" customHeight="1" thickTop="1" x14ac:dyDescent="0.25">
      <c r="A2" s="42" t="s">
        <v>1</v>
      </c>
      <c r="B2" s="28" t="s">
        <v>54</v>
      </c>
      <c r="C2" s="29" t="s">
        <v>57</v>
      </c>
      <c r="D2" s="29" t="s">
        <v>58</v>
      </c>
      <c r="E2" s="29" t="s">
        <v>59</v>
      </c>
      <c r="F2" s="29" t="s">
        <v>60</v>
      </c>
      <c r="G2" s="37" t="s">
        <v>68</v>
      </c>
      <c r="H2" s="37" t="s">
        <v>61</v>
      </c>
      <c r="I2" s="37" t="s">
        <v>63</v>
      </c>
      <c r="J2" s="37" t="s">
        <v>64</v>
      </c>
      <c r="K2" s="31" t="s">
        <v>65</v>
      </c>
    </row>
    <row r="3" spans="1:11" ht="21.75" customHeight="1" x14ac:dyDescent="0.25">
      <c r="A3" s="43" t="s">
        <v>3</v>
      </c>
      <c r="B3" s="44">
        <v>120960</v>
      </c>
      <c r="C3" s="7">
        <v>128901.77</v>
      </c>
      <c r="D3" s="7">
        <v>93947.520000000004</v>
      </c>
      <c r="E3" s="7">
        <v>145114.67000000001</v>
      </c>
      <c r="F3" s="7">
        <v>125925.72</v>
      </c>
      <c r="G3" s="18">
        <v>130908</v>
      </c>
      <c r="H3" s="18">
        <v>116807.03999999999</v>
      </c>
      <c r="I3" s="18">
        <v>147034.44</v>
      </c>
      <c r="J3" s="18">
        <v>152464.84</v>
      </c>
      <c r="K3" s="8">
        <v>144208.09</v>
      </c>
    </row>
    <row r="4" spans="1:11" ht="21.75" customHeight="1" x14ac:dyDescent="0.25">
      <c r="A4" s="43" t="s">
        <v>4</v>
      </c>
      <c r="B4" s="44">
        <v>0.3</v>
      </c>
      <c r="C4" s="7">
        <v>2.5</v>
      </c>
      <c r="D4" s="40">
        <v>1100</v>
      </c>
      <c r="E4" s="7">
        <v>0.15</v>
      </c>
      <c r="F4" s="7">
        <v>1.25</v>
      </c>
      <c r="G4" s="18">
        <v>0.3</v>
      </c>
      <c r="H4" s="18">
        <v>0.5</v>
      </c>
      <c r="I4" s="18">
        <v>1.5</v>
      </c>
      <c r="J4" s="18">
        <v>0.95</v>
      </c>
      <c r="K4" s="8">
        <v>3.75</v>
      </c>
    </row>
    <row r="5" spans="1:11" ht="21.75" customHeight="1" x14ac:dyDescent="0.25">
      <c r="A5" s="43" t="s">
        <v>6</v>
      </c>
      <c r="B5" s="44">
        <v>9</v>
      </c>
      <c r="C5" s="7">
        <v>23.8</v>
      </c>
      <c r="D5" s="7">
        <v>12</v>
      </c>
      <c r="E5" s="7">
        <v>10.28</v>
      </c>
      <c r="F5" s="7">
        <v>15.5</v>
      </c>
      <c r="G5" s="18">
        <v>12</v>
      </c>
      <c r="H5" s="18">
        <v>10</v>
      </c>
      <c r="I5" s="18">
        <v>18.899999999999999</v>
      </c>
      <c r="J5" s="18">
        <v>10.29</v>
      </c>
      <c r="K5" s="8">
        <v>26.85</v>
      </c>
    </row>
    <row r="6" spans="1:11" ht="21.75" customHeight="1" x14ac:dyDescent="0.25">
      <c r="A6" s="38"/>
      <c r="B6" s="60" t="s">
        <v>66</v>
      </c>
      <c r="C6" s="61"/>
      <c r="D6" s="61"/>
      <c r="E6" s="61"/>
      <c r="F6" s="61"/>
      <c r="G6" s="61"/>
      <c r="H6" s="61"/>
      <c r="I6" s="61"/>
      <c r="J6" s="61"/>
      <c r="K6" s="62"/>
    </row>
    <row r="7" spans="1:11" ht="21.75" customHeight="1" x14ac:dyDescent="0.25">
      <c r="A7" s="43" t="s">
        <v>3</v>
      </c>
      <c r="B7" s="45">
        <f t="shared" ref="B7:K7" si="0">IF(B3="","---",(MIN($B3:$K3)/B3)*$B14)</f>
        <v>73.78484126984128</v>
      </c>
      <c r="C7" s="9">
        <f t="shared" si="0"/>
        <v>69.238881669351784</v>
      </c>
      <c r="D7" s="9">
        <f t="shared" si="0"/>
        <v>95</v>
      </c>
      <c r="E7" s="9">
        <f t="shared" si="0"/>
        <v>61.503185032912242</v>
      </c>
      <c r="F7" s="9">
        <f t="shared" si="0"/>
        <v>70.875230254788306</v>
      </c>
      <c r="G7" s="9">
        <f t="shared" si="0"/>
        <v>68.177761481345684</v>
      </c>
      <c r="H7" s="9">
        <f t="shared" si="0"/>
        <v>76.408189095451789</v>
      </c>
      <c r="I7" s="9">
        <f t="shared" si="0"/>
        <v>60.70016249254256</v>
      </c>
      <c r="J7" s="9">
        <f t="shared" si="0"/>
        <v>58.538180999632445</v>
      </c>
      <c r="K7" s="10">
        <f t="shared" si="0"/>
        <v>61.889831562154384</v>
      </c>
    </row>
    <row r="8" spans="1:11" ht="21.75" customHeight="1" x14ac:dyDescent="0.25">
      <c r="A8" s="43" t="s">
        <v>4</v>
      </c>
      <c r="B8" s="45">
        <f t="shared" ref="B8:K8" si="1">IF(B4="","---",(MIN($B4:$K4)/B4)*$B15)</f>
        <v>1</v>
      </c>
      <c r="C8" s="9">
        <f t="shared" si="1"/>
        <v>0.12</v>
      </c>
      <c r="D8" s="9">
        <f t="shared" si="1"/>
        <v>2.7272727272727274E-4</v>
      </c>
      <c r="E8" s="9">
        <f t="shared" si="1"/>
        <v>2</v>
      </c>
      <c r="F8" s="9">
        <f t="shared" si="1"/>
        <v>0.24</v>
      </c>
      <c r="G8" s="9">
        <f t="shared" si="1"/>
        <v>1</v>
      </c>
      <c r="H8" s="9">
        <f t="shared" si="1"/>
        <v>0.6</v>
      </c>
      <c r="I8" s="9">
        <f t="shared" si="1"/>
        <v>0.19999999999999998</v>
      </c>
      <c r="J8" s="9">
        <f t="shared" si="1"/>
        <v>0.31578947368421051</v>
      </c>
      <c r="K8" s="10">
        <f t="shared" si="1"/>
        <v>0.08</v>
      </c>
    </row>
    <row r="9" spans="1:11" ht="21.75" customHeight="1" x14ac:dyDescent="0.25">
      <c r="A9" s="43" t="s">
        <v>6</v>
      </c>
      <c r="B9" s="45">
        <f t="shared" ref="B9:K9" si="2">IF(B5="","---",(MIN($B5:$K5)/B5)*$B16)</f>
        <v>3</v>
      </c>
      <c r="C9" s="9">
        <f t="shared" si="2"/>
        <v>1.134453781512605</v>
      </c>
      <c r="D9" s="9">
        <f t="shared" si="2"/>
        <v>2.25</v>
      </c>
      <c r="E9" s="9">
        <f t="shared" si="2"/>
        <v>2.626459143968872</v>
      </c>
      <c r="F9" s="9">
        <f t="shared" si="2"/>
        <v>1.741935483870968</v>
      </c>
      <c r="G9" s="9">
        <f t="shared" si="2"/>
        <v>2.25</v>
      </c>
      <c r="H9" s="9">
        <f t="shared" si="2"/>
        <v>2.7</v>
      </c>
      <c r="I9" s="9">
        <f t="shared" si="2"/>
        <v>1.4285714285714286</v>
      </c>
      <c r="J9" s="9">
        <f t="shared" si="2"/>
        <v>2.6239067055393588</v>
      </c>
      <c r="K9" s="10">
        <f t="shared" si="2"/>
        <v>1.005586592178771</v>
      </c>
    </row>
    <row r="10" spans="1:11" ht="21.75" customHeight="1" thickBot="1" x14ac:dyDescent="0.3">
      <c r="A10" s="39" t="s">
        <v>2</v>
      </c>
      <c r="B10" s="46">
        <f t="shared" ref="B10:K10" si="3">SUM(B7:B9)</f>
        <v>77.78484126984128</v>
      </c>
      <c r="C10" s="20">
        <f t="shared" si="3"/>
        <v>70.493335450864393</v>
      </c>
      <c r="D10" s="20">
        <f t="shared" si="3"/>
        <v>97.25027272727273</v>
      </c>
      <c r="E10" s="20">
        <f t="shared" si="3"/>
        <v>66.129644176881115</v>
      </c>
      <c r="F10" s="20">
        <f t="shared" si="3"/>
        <v>72.857165738659262</v>
      </c>
      <c r="G10" s="20">
        <f t="shared" si="3"/>
        <v>71.427761481345684</v>
      </c>
      <c r="H10" s="20">
        <f t="shared" si="3"/>
        <v>79.708189095451786</v>
      </c>
      <c r="I10" s="20">
        <f t="shared" si="3"/>
        <v>62.328733921113994</v>
      </c>
      <c r="J10" s="20">
        <f t="shared" si="3"/>
        <v>61.477877178856019</v>
      </c>
      <c r="K10" s="21">
        <f t="shared" si="3"/>
        <v>62.975418154333155</v>
      </c>
    </row>
    <row r="11" spans="1:11" ht="21.75" customHeight="1" thickTop="1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1" ht="21.75" customHeight="1" thickBot="1" x14ac:dyDescent="0.3">
      <c r="A12" s="11"/>
      <c r="B12" s="6"/>
      <c r="C12" s="11"/>
      <c r="D12" s="11"/>
      <c r="E12" s="11"/>
      <c r="F12" s="11"/>
      <c r="G12" s="11"/>
      <c r="H12" s="11"/>
      <c r="I12" s="11"/>
      <c r="J12" s="11"/>
      <c r="K12" s="11"/>
    </row>
    <row r="13" spans="1:11" ht="21.75" customHeight="1" thickTop="1" x14ac:dyDescent="0.25">
      <c r="A13" s="12"/>
      <c r="B13" s="13" t="s">
        <v>0</v>
      </c>
      <c r="C13" s="11"/>
      <c r="D13" s="11"/>
      <c r="E13" s="11"/>
      <c r="F13" s="11"/>
      <c r="G13" s="11"/>
      <c r="H13" s="11"/>
      <c r="I13" s="11"/>
      <c r="J13" s="11"/>
      <c r="K13" s="11"/>
    </row>
    <row r="14" spans="1:11" ht="21.75" customHeight="1" x14ac:dyDescent="0.25">
      <c r="A14" s="14" t="s">
        <v>3</v>
      </c>
      <c r="B14" s="15">
        <v>95</v>
      </c>
      <c r="C14" s="11"/>
      <c r="D14" s="11"/>
      <c r="E14" s="11"/>
      <c r="F14" s="11"/>
      <c r="G14" s="11"/>
      <c r="H14" s="11"/>
      <c r="I14" s="11"/>
      <c r="J14" s="11"/>
      <c r="K14" s="11"/>
    </row>
    <row r="15" spans="1:11" ht="21.75" customHeight="1" x14ac:dyDescent="0.25">
      <c r="A15" s="14" t="s">
        <v>4</v>
      </c>
      <c r="B15" s="15">
        <v>2</v>
      </c>
      <c r="C15" s="11"/>
      <c r="D15" s="11"/>
      <c r="E15" s="11"/>
      <c r="F15" s="11"/>
      <c r="G15" s="11"/>
      <c r="H15" s="11"/>
      <c r="I15" s="11"/>
      <c r="J15" s="11"/>
      <c r="K15" s="11"/>
    </row>
    <row r="16" spans="1:11" ht="21.75" customHeight="1" thickBot="1" x14ac:dyDescent="0.3">
      <c r="A16" s="16" t="s">
        <v>6</v>
      </c>
      <c r="B16" s="17">
        <v>3</v>
      </c>
      <c r="C16" s="11"/>
      <c r="D16" s="11"/>
      <c r="E16" s="11"/>
      <c r="F16" s="11"/>
      <c r="G16" s="11"/>
      <c r="H16" s="11"/>
      <c r="I16" s="11"/>
      <c r="J16" s="11"/>
      <c r="K16" s="11"/>
    </row>
    <row r="17" spans="1:11" ht="21.75" customHeight="1" thickTop="1" x14ac:dyDescent="0.25">
      <c r="A17" s="30"/>
      <c r="B17" s="27"/>
      <c r="C17" s="11"/>
      <c r="D17" s="11"/>
      <c r="E17" s="11"/>
      <c r="F17" s="11"/>
      <c r="G17" s="11"/>
      <c r="H17" s="11"/>
      <c r="I17" s="11"/>
      <c r="J17" s="11"/>
      <c r="K17" s="11"/>
    </row>
    <row r="18" spans="1:11" ht="21.75" customHeight="1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spans="1:11" ht="21.75" customHeight="1" x14ac:dyDescent="0.25">
      <c r="A19" s="11"/>
      <c r="B19" s="11"/>
      <c r="C19" s="11"/>
      <c r="D19" s="11"/>
      <c r="E19" s="11"/>
      <c r="F19" s="11"/>
      <c r="G19" s="11"/>
      <c r="H19" s="11"/>
    </row>
  </sheetData>
  <mergeCells count="2">
    <mergeCell ref="B6:K6"/>
    <mergeCell ref="A1:K1"/>
  </mergeCells>
  <conditionalFormatting sqref="B10:K10">
    <cfRule type="expression" dxfId="31" priority="1">
      <formula>B10=MAX($B10:$K10)</formula>
    </cfRule>
  </conditionalFormatting>
  <pageMargins left="0.7" right="0.7" top="0.75" bottom="0.75" header="0.3" footer="0.3"/>
  <pageSetup paperSize="9" scale="50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22"/>
  <sheetViews>
    <sheetView zoomScale="110" zoomScaleNormal="110" workbookViewId="0">
      <selection activeCell="G15" sqref="G15"/>
    </sheetView>
  </sheetViews>
  <sheetFormatPr defaultRowHeight="21.75" customHeight="1" x14ac:dyDescent="0.25"/>
  <cols>
    <col min="1" max="1" width="71.85546875" bestFit="1" customWidth="1"/>
    <col min="2" max="10" width="18.7109375" customWidth="1"/>
  </cols>
  <sheetData>
    <row r="1" spans="1:10" ht="21.75" customHeight="1" thickTop="1" thickBot="1" x14ac:dyDescent="0.3">
      <c r="A1" s="63" t="s">
        <v>29</v>
      </c>
      <c r="B1" s="64"/>
      <c r="C1" s="64"/>
      <c r="D1" s="64"/>
      <c r="E1" s="64"/>
      <c r="F1" s="64"/>
      <c r="G1" s="64"/>
      <c r="H1" s="64"/>
      <c r="I1" s="64"/>
      <c r="J1" s="65"/>
    </row>
    <row r="2" spans="1:10" ht="21.75" customHeight="1" thickTop="1" x14ac:dyDescent="0.25">
      <c r="A2" s="42" t="s">
        <v>1</v>
      </c>
      <c r="B2" s="28" t="s">
        <v>54</v>
      </c>
      <c r="C2" s="29" t="s">
        <v>58</v>
      </c>
      <c r="D2" s="29" t="s">
        <v>59</v>
      </c>
      <c r="E2" s="29" t="s">
        <v>60</v>
      </c>
      <c r="F2" s="37" t="s">
        <v>68</v>
      </c>
      <c r="G2" s="37" t="s">
        <v>61</v>
      </c>
      <c r="H2" s="37" t="s">
        <v>63</v>
      </c>
      <c r="I2" s="37" t="s">
        <v>64</v>
      </c>
      <c r="J2" s="31" t="s">
        <v>65</v>
      </c>
    </row>
    <row r="3" spans="1:10" ht="21.75" customHeight="1" x14ac:dyDescent="0.25">
      <c r="A3" s="43" t="s">
        <v>3</v>
      </c>
      <c r="B3" s="44">
        <v>113616</v>
      </c>
      <c r="C3" s="7">
        <v>97039.56</v>
      </c>
      <c r="D3" s="7">
        <v>120681.47</v>
      </c>
      <c r="E3" s="7">
        <v>134920.07999999999</v>
      </c>
      <c r="F3" s="18">
        <v>134697</v>
      </c>
      <c r="G3" s="18">
        <v>106430.39999999999</v>
      </c>
      <c r="H3" s="18">
        <v>131168.16</v>
      </c>
      <c r="I3" s="18">
        <v>124166.22</v>
      </c>
      <c r="J3" s="8">
        <v>129126.19</v>
      </c>
    </row>
    <row r="4" spans="1:10" ht="21.75" customHeight="1" x14ac:dyDescent="0.25">
      <c r="A4" s="43" t="s">
        <v>4</v>
      </c>
      <c r="B4" s="44">
        <v>0.3</v>
      </c>
      <c r="C4" s="40">
        <v>220</v>
      </c>
      <c r="D4" s="7">
        <v>0.15</v>
      </c>
      <c r="E4" s="7">
        <v>1.25</v>
      </c>
      <c r="F4" s="18">
        <v>0.3</v>
      </c>
      <c r="G4" s="18">
        <v>0.5</v>
      </c>
      <c r="H4" s="18">
        <v>2</v>
      </c>
      <c r="I4" s="18">
        <v>0.95</v>
      </c>
      <c r="J4" s="8">
        <v>3.75</v>
      </c>
    </row>
    <row r="5" spans="1:10" ht="21.75" customHeight="1" x14ac:dyDescent="0.25">
      <c r="A5" s="43" t="s">
        <v>5</v>
      </c>
      <c r="B5" s="44">
        <v>0.3</v>
      </c>
      <c r="C5" s="40">
        <v>70</v>
      </c>
      <c r="D5" s="7">
        <v>0.25</v>
      </c>
      <c r="E5" s="7">
        <v>0.35</v>
      </c>
      <c r="F5" s="18">
        <v>0.5</v>
      </c>
      <c r="G5" s="18">
        <v>1</v>
      </c>
      <c r="H5" s="18">
        <v>0.75</v>
      </c>
      <c r="I5" s="18">
        <v>0.25</v>
      </c>
      <c r="J5" s="8">
        <v>1.6</v>
      </c>
    </row>
    <row r="6" spans="1:10" ht="21.75" customHeight="1" x14ac:dyDescent="0.25">
      <c r="A6" s="43" t="s">
        <v>6</v>
      </c>
      <c r="B6" s="44">
        <v>9</v>
      </c>
      <c r="C6" s="7">
        <v>12</v>
      </c>
      <c r="D6" s="7">
        <v>10.28</v>
      </c>
      <c r="E6" s="7">
        <v>15.5</v>
      </c>
      <c r="F6" s="18">
        <v>12</v>
      </c>
      <c r="G6" s="18">
        <v>10</v>
      </c>
      <c r="H6" s="18">
        <v>18.899999999999999</v>
      </c>
      <c r="I6" s="18">
        <v>10.29</v>
      </c>
      <c r="J6" s="8">
        <v>26.85</v>
      </c>
    </row>
    <row r="7" spans="1:10" ht="21.75" customHeight="1" x14ac:dyDescent="0.25">
      <c r="A7" s="38"/>
      <c r="B7" s="60" t="s">
        <v>66</v>
      </c>
      <c r="C7" s="61"/>
      <c r="D7" s="61"/>
      <c r="E7" s="61"/>
      <c r="F7" s="61"/>
      <c r="G7" s="61"/>
      <c r="H7" s="61"/>
      <c r="I7" s="61"/>
      <c r="J7" s="62"/>
    </row>
    <row r="8" spans="1:10" ht="21.75" customHeight="1" x14ac:dyDescent="0.25">
      <c r="A8" s="43" t="s">
        <v>3</v>
      </c>
      <c r="B8" s="45">
        <f t="shared" ref="B8:J8" si="0">IF(B3="","---",(MIN($B3:$J3)/B3)*$B16)</f>
        <v>72.598600549218418</v>
      </c>
      <c r="C8" s="9">
        <f t="shared" si="0"/>
        <v>85</v>
      </c>
      <c r="D8" s="9">
        <f t="shared" si="0"/>
        <v>68.348211204255293</v>
      </c>
      <c r="E8" s="9">
        <f t="shared" si="0"/>
        <v>61.135174245375488</v>
      </c>
      <c r="F8" s="9">
        <f t="shared" si="0"/>
        <v>61.236423973807881</v>
      </c>
      <c r="G8" s="9">
        <f t="shared" si="0"/>
        <v>77.500062012357375</v>
      </c>
      <c r="H8" s="9">
        <f t="shared" si="0"/>
        <v>62.883878221665988</v>
      </c>
      <c r="I8" s="9">
        <f t="shared" si="0"/>
        <v>66.430004875722233</v>
      </c>
      <c r="J8" s="10">
        <f t="shared" si="0"/>
        <v>63.878308498066886</v>
      </c>
    </row>
    <row r="9" spans="1:10" ht="21.75" customHeight="1" x14ac:dyDescent="0.25">
      <c r="A9" s="43" t="s">
        <v>4</v>
      </c>
      <c r="B9" s="45">
        <f t="shared" ref="B9:J9" si="1">IF(B4="","---",(MIN($B4:$J4)/B4)*$B17)</f>
        <v>1</v>
      </c>
      <c r="C9" s="9">
        <f t="shared" si="1"/>
        <v>1.3636363636363635E-3</v>
      </c>
      <c r="D9" s="9">
        <f t="shared" si="1"/>
        <v>2</v>
      </c>
      <c r="E9" s="9">
        <f t="shared" si="1"/>
        <v>0.24</v>
      </c>
      <c r="F9" s="9">
        <f t="shared" si="1"/>
        <v>1</v>
      </c>
      <c r="G9" s="9">
        <f t="shared" si="1"/>
        <v>0.6</v>
      </c>
      <c r="H9" s="9">
        <f t="shared" si="1"/>
        <v>0.15</v>
      </c>
      <c r="I9" s="9">
        <f t="shared" si="1"/>
        <v>0.31578947368421051</v>
      </c>
      <c r="J9" s="10">
        <f t="shared" si="1"/>
        <v>0.08</v>
      </c>
    </row>
    <row r="10" spans="1:10" ht="21.75" customHeight="1" x14ac:dyDescent="0.25">
      <c r="A10" s="43" t="s">
        <v>5</v>
      </c>
      <c r="B10" s="45">
        <f t="shared" ref="B10:J10" si="2">IF(B5="","---",(MIN($B5:$J5)/B5)*$B18)</f>
        <v>8.3333333333333339</v>
      </c>
      <c r="C10" s="9">
        <f t="shared" si="2"/>
        <v>3.5714285714285712E-2</v>
      </c>
      <c r="D10" s="9">
        <f t="shared" si="2"/>
        <v>10</v>
      </c>
      <c r="E10" s="9">
        <f t="shared" si="2"/>
        <v>7.1428571428571432</v>
      </c>
      <c r="F10" s="9">
        <f t="shared" si="2"/>
        <v>5</v>
      </c>
      <c r="G10" s="9">
        <f t="shared" si="2"/>
        <v>2.5</v>
      </c>
      <c r="H10" s="9">
        <f t="shared" si="2"/>
        <v>3.333333333333333</v>
      </c>
      <c r="I10" s="9">
        <f t="shared" si="2"/>
        <v>10</v>
      </c>
      <c r="J10" s="10">
        <f t="shared" si="2"/>
        <v>1.5625</v>
      </c>
    </row>
    <row r="11" spans="1:10" ht="21.75" customHeight="1" x14ac:dyDescent="0.25">
      <c r="A11" s="43" t="s">
        <v>6</v>
      </c>
      <c r="B11" s="45">
        <f t="shared" ref="B11:J11" si="3">IF(B6="","---",(MIN($B6:$J6)/B6)*$B19)</f>
        <v>3</v>
      </c>
      <c r="C11" s="9">
        <f t="shared" si="3"/>
        <v>2.25</v>
      </c>
      <c r="D11" s="9">
        <f t="shared" si="3"/>
        <v>2.626459143968872</v>
      </c>
      <c r="E11" s="9">
        <f t="shared" si="3"/>
        <v>1.741935483870968</v>
      </c>
      <c r="F11" s="9">
        <f t="shared" si="3"/>
        <v>2.25</v>
      </c>
      <c r="G11" s="9">
        <f t="shared" si="3"/>
        <v>2.7</v>
      </c>
      <c r="H11" s="9">
        <f t="shared" si="3"/>
        <v>1.4285714285714286</v>
      </c>
      <c r="I11" s="9">
        <f t="shared" si="3"/>
        <v>2.6239067055393588</v>
      </c>
      <c r="J11" s="10">
        <f t="shared" si="3"/>
        <v>1.005586592178771</v>
      </c>
    </row>
    <row r="12" spans="1:10" ht="21.75" customHeight="1" thickBot="1" x14ac:dyDescent="0.3">
      <c r="A12" s="39" t="s">
        <v>2</v>
      </c>
      <c r="B12" s="46">
        <f>SUM(B8:B11)</f>
        <v>84.931933882551746</v>
      </c>
      <c r="C12" s="20">
        <f t="shared" ref="C12:J12" si="4">SUM(C8:C11)</f>
        <v>87.287077922077927</v>
      </c>
      <c r="D12" s="20">
        <f t="shared" si="4"/>
        <v>82.974670348224166</v>
      </c>
      <c r="E12" s="20">
        <f>SUM(E8:E11)</f>
        <v>70.259966872103604</v>
      </c>
      <c r="F12" s="20">
        <f>SUM(F8:F11)</f>
        <v>69.486423973807888</v>
      </c>
      <c r="G12" s="20">
        <f>SUM(G8:G11)</f>
        <v>83.300062012357373</v>
      </c>
      <c r="H12" s="20">
        <f t="shared" si="4"/>
        <v>67.795782983570746</v>
      </c>
      <c r="I12" s="20">
        <f t="shared" si="4"/>
        <v>79.369701054945793</v>
      </c>
      <c r="J12" s="21">
        <f t="shared" si="4"/>
        <v>66.526395090245657</v>
      </c>
    </row>
    <row r="13" spans="1:10" ht="21.75" customHeight="1" thickTop="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</row>
    <row r="14" spans="1:10" ht="21.75" customHeight="1" thickBot="1" x14ac:dyDescent="0.3">
      <c r="A14" s="11"/>
      <c r="B14" s="6"/>
      <c r="C14" s="11"/>
      <c r="D14" s="11"/>
      <c r="E14" s="11"/>
      <c r="F14" s="11"/>
      <c r="G14" s="11"/>
      <c r="H14" s="11"/>
      <c r="I14" s="11"/>
      <c r="J14" s="11"/>
    </row>
    <row r="15" spans="1:10" ht="21.75" customHeight="1" thickTop="1" x14ac:dyDescent="0.25">
      <c r="A15" s="12"/>
      <c r="B15" s="13" t="s">
        <v>0</v>
      </c>
      <c r="C15" s="11"/>
      <c r="D15" s="11"/>
      <c r="E15" s="11"/>
      <c r="F15" s="11"/>
      <c r="G15" s="11"/>
      <c r="H15" s="11"/>
      <c r="I15" s="11"/>
      <c r="J15" s="11"/>
    </row>
    <row r="16" spans="1:10" ht="21.75" customHeight="1" x14ac:dyDescent="0.25">
      <c r="A16" s="14" t="s">
        <v>3</v>
      </c>
      <c r="B16" s="15">
        <v>85</v>
      </c>
      <c r="C16" s="11"/>
      <c r="D16" s="11"/>
      <c r="E16" s="11"/>
      <c r="F16" s="11"/>
      <c r="G16" s="11"/>
      <c r="H16" s="11"/>
      <c r="I16" s="11"/>
      <c r="J16" s="11"/>
    </row>
    <row r="17" spans="1:10" ht="21.75" customHeight="1" x14ac:dyDescent="0.25">
      <c r="A17" s="14" t="s">
        <v>4</v>
      </c>
      <c r="B17" s="15">
        <v>2</v>
      </c>
      <c r="C17" s="11"/>
      <c r="D17" s="11"/>
      <c r="E17" s="11"/>
      <c r="F17" s="11"/>
      <c r="G17" s="11"/>
      <c r="H17" s="11"/>
      <c r="I17" s="11"/>
      <c r="J17" s="11"/>
    </row>
    <row r="18" spans="1:10" ht="21.75" customHeight="1" x14ac:dyDescent="0.25">
      <c r="A18" s="14" t="s">
        <v>5</v>
      </c>
      <c r="B18" s="15">
        <v>10</v>
      </c>
      <c r="C18" s="11"/>
      <c r="D18" s="11"/>
      <c r="E18" s="11"/>
      <c r="F18" s="11"/>
      <c r="G18" s="11"/>
      <c r="H18" s="11"/>
      <c r="I18" s="11"/>
      <c r="J18" s="11"/>
    </row>
    <row r="19" spans="1:10" ht="21.75" customHeight="1" thickBot="1" x14ac:dyDescent="0.3">
      <c r="A19" s="16" t="s">
        <v>6</v>
      </c>
      <c r="B19" s="17">
        <v>3</v>
      </c>
      <c r="C19" s="11"/>
      <c r="D19" s="11"/>
      <c r="E19" s="11"/>
      <c r="F19" s="11"/>
      <c r="G19" s="11"/>
      <c r="H19" s="11"/>
      <c r="I19" s="11"/>
      <c r="J19" s="11"/>
    </row>
    <row r="20" spans="1:10" ht="21.75" customHeight="1" thickTop="1" x14ac:dyDescent="0.25">
      <c r="A20" s="30"/>
      <c r="B20" s="27"/>
      <c r="C20" s="11"/>
      <c r="D20" s="11"/>
      <c r="E20" s="11"/>
      <c r="F20" s="11"/>
      <c r="G20" s="11"/>
      <c r="H20" s="11"/>
      <c r="I20" s="11"/>
      <c r="J20" s="11"/>
    </row>
    <row r="21" spans="1:10" ht="21.75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 ht="21.75" customHeight="1" x14ac:dyDescent="0.25">
      <c r="A22" s="11"/>
      <c r="B22" s="11"/>
      <c r="C22" s="11"/>
      <c r="D22" s="11"/>
      <c r="E22" s="11"/>
      <c r="F22" s="11"/>
      <c r="G22" s="11"/>
    </row>
  </sheetData>
  <mergeCells count="2">
    <mergeCell ref="B7:J7"/>
    <mergeCell ref="A1:J1"/>
  </mergeCells>
  <conditionalFormatting sqref="B12:J12">
    <cfRule type="expression" dxfId="30" priority="1">
      <formula>B12=MAX($B12:$J12)</formula>
    </cfRule>
  </conditionalFormatting>
  <pageMargins left="0.7" right="0.7" top="0.75" bottom="0.75" header="0.3" footer="0.3"/>
  <pageSetup paperSize="9" scale="54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21"/>
  <sheetViews>
    <sheetView topLeftCell="B1" zoomScale="130" zoomScaleNormal="130" workbookViewId="0">
      <selection activeCell="G16" sqref="G16"/>
    </sheetView>
  </sheetViews>
  <sheetFormatPr defaultRowHeight="21.75" customHeight="1" x14ac:dyDescent="0.25"/>
  <cols>
    <col min="1" max="1" width="71.85546875" bestFit="1" customWidth="1"/>
    <col min="2" max="8" width="18.7109375" customWidth="1"/>
    <col min="9" max="9" width="17" bestFit="1" customWidth="1"/>
    <col min="10" max="10" width="18.5703125" customWidth="1"/>
    <col min="11" max="11" width="18.28515625" bestFit="1" customWidth="1"/>
    <col min="12" max="12" width="17.42578125" customWidth="1"/>
  </cols>
  <sheetData>
    <row r="1" spans="1:12" ht="21.75" customHeight="1" thickTop="1" thickBot="1" x14ac:dyDescent="0.3">
      <c r="A1" s="63" t="s">
        <v>30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5"/>
    </row>
    <row r="2" spans="1:12" ht="21.75" customHeight="1" thickTop="1" x14ac:dyDescent="0.25">
      <c r="A2" s="42" t="s">
        <v>1</v>
      </c>
      <c r="B2" s="47" t="s">
        <v>54</v>
      </c>
      <c r="C2" s="29" t="s">
        <v>69</v>
      </c>
      <c r="D2" s="29" t="s">
        <v>74</v>
      </c>
      <c r="E2" s="29" t="s">
        <v>56</v>
      </c>
      <c r="F2" s="29" t="s">
        <v>70</v>
      </c>
      <c r="G2" s="29" t="s">
        <v>59</v>
      </c>
      <c r="H2" s="29" t="s">
        <v>73</v>
      </c>
      <c r="I2" s="37" t="s">
        <v>60</v>
      </c>
      <c r="J2" s="37" t="s">
        <v>61</v>
      </c>
      <c r="K2" s="37" t="s">
        <v>72</v>
      </c>
      <c r="L2" s="31" t="s">
        <v>63</v>
      </c>
    </row>
    <row r="3" spans="1:12" ht="21.75" customHeight="1" x14ac:dyDescent="0.25">
      <c r="A3" s="43" t="s">
        <v>3</v>
      </c>
      <c r="B3" s="44">
        <v>120960</v>
      </c>
      <c r="C3" s="7">
        <v>144773.76000000001</v>
      </c>
      <c r="D3" s="7">
        <v>129704.4</v>
      </c>
      <c r="E3" s="7">
        <v>168661.45</v>
      </c>
      <c r="F3" s="7">
        <v>147379.01999999999</v>
      </c>
      <c r="G3" s="7">
        <v>137050.95000000001</v>
      </c>
      <c r="H3" s="7">
        <v>113619</v>
      </c>
      <c r="I3" s="18">
        <v>114811.68</v>
      </c>
      <c r="J3" s="18">
        <v>129456</v>
      </c>
      <c r="K3" s="18">
        <v>127793.88</v>
      </c>
      <c r="L3" s="8">
        <v>112003.2</v>
      </c>
    </row>
    <row r="4" spans="1:12" ht="21.75" customHeight="1" x14ac:dyDescent="0.25">
      <c r="A4" s="43" t="s">
        <v>4</v>
      </c>
      <c r="B4" s="44">
        <v>0.3</v>
      </c>
      <c r="C4" s="7">
        <v>6</v>
      </c>
      <c r="D4" s="7">
        <v>0.1</v>
      </c>
      <c r="E4" s="7">
        <v>14</v>
      </c>
      <c r="F4" s="7">
        <v>0.4</v>
      </c>
      <c r="G4" s="40">
        <v>0.15</v>
      </c>
      <c r="H4" s="7">
        <v>4.4000000000000004</v>
      </c>
      <c r="I4" s="18">
        <v>1.25</v>
      </c>
      <c r="J4" s="18">
        <v>0.5</v>
      </c>
      <c r="K4" s="18">
        <v>1</v>
      </c>
      <c r="L4" s="8">
        <v>1.5</v>
      </c>
    </row>
    <row r="5" spans="1:12" ht="21.75" customHeight="1" x14ac:dyDescent="0.25">
      <c r="A5" s="43" t="s">
        <v>5</v>
      </c>
      <c r="B5" s="44">
        <v>0.3</v>
      </c>
      <c r="C5" s="7">
        <v>1.2</v>
      </c>
      <c r="D5" s="7">
        <v>0.5</v>
      </c>
      <c r="E5" s="7">
        <v>7.2</v>
      </c>
      <c r="F5" s="7">
        <v>0.4</v>
      </c>
      <c r="G5" s="40">
        <v>0.25</v>
      </c>
      <c r="H5" s="7">
        <v>1.8</v>
      </c>
      <c r="I5" s="18">
        <v>0.27</v>
      </c>
      <c r="J5" s="18">
        <v>1</v>
      </c>
      <c r="K5" s="18">
        <v>0.25</v>
      </c>
      <c r="L5" s="8">
        <v>0.75</v>
      </c>
    </row>
    <row r="6" spans="1:12" ht="21.75" customHeight="1" x14ac:dyDescent="0.25">
      <c r="A6" s="43" t="s">
        <v>6</v>
      </c>
      <c r="B6" s="44">
        <v>9</v>
      </c>
      <c r="C6" s="7">
        <v>25</v>
      </c>
      <c r="D6" s="7">
        <v>9</v>
      </c>
      <c r="E6" s="7">
        <v>26.54</v>
      </c>
      <c r="F6" s="7">
        <v>19.7</v>
      </c>
      <c r="G6" s="7">
        <v>10.28</v>
      </c>
      <c r="H6" s="7">
        <v>22</v>
      </c>
      <c r="I6" s="18">
        <v>15.5</v>
      </c>
      <c r="J6" s="18">
        <v>10</v>
      </c>
      <c r="K6" s="18">
        <v>17</v>
      </c>
      <c r="L6" s="8">
        <v>18.899999999999999</v>
      </c>
    </row>
    <row r="7" spans="1:12" ht="21.75" customHeight="1" x14ac:dyDescent="0.25">
      <c r="A7" s="38"/>
      <c r="B7" s="60" t="s">
        <v>66</v>
      </c>
      <c r="C7" s="61"/>
      <c r="D7" s="61"/>
      <c r="E7" s="61"/>
      <c r="F7" s="61"/>
      <c r="G7" s="61"/>
      <c r="H7" s="61"/>
      <c r="I7" s="61"/>
      <c r="J7" s="61"/>
      <c r="K7" s="61"/>
      <c r="L7" s="62"/>
    </row>
    <row r="8" spans="1:12" ht="21.75" customHeight="1" x14ac:dyDescent="0.25">
      <c r="A8" s="43" t="s">
        <v>3</v>
      </c>
      <c r="B8" s="45">
        <f t="shared" ref="B8:L8" si="0">IF(B3="","---",(MIN($B3:$L3)/B3)*$B16)</f>
        <v>78.705952380952382</v>
      </c>
      <c r="C8" s="9">
        <f t="shared" si="0"/>
        <v>65.759651472753063</v>
      </c>
      <c r="D8" s="9">
        <f t="shared" si="0"/>
        <v>73.399761303394499</v>
      </c>
      <c r="E8" s="9">
        <f t="shared" si="0"/>
        <v>56.446046206765082</v>
      </c>
      <c r="F8" s="9">
        <f t="shared" si="0"/>
        <v>64.597199791395013</v>
      </c>
      <c r="G8" s="9">
        <f t="shared" si="0"/>
        <v>69.465202539639449</v>
      </c>
      <c r="H8" s="9">
        <f t="shared" si="0"/>
        <v>83.791196894885545</v>
      </c>
      <c r="I8" s="9">
        <f t="shared" si="0"/>
        <v>82.920762068806937</v>
      </c>
      <c r="J8" s="9">
        <f t="shared" si="0"/>
        <v>73.540600667408228</v>
      </c>
      <c r="K8" s="9">
        <f t="shared" si="0"/>
        <v>74.497088592974862</v>
      </c>
      <c r="L8" s="10">
        <f t="shared" si="0"/>
        <v>85</v>
      </c>
    </row>
    <row r="9" spans="1:12" ht="21.75" customHeight="1" x14ac:dyDescent="0.25">
      <c r="A9" s="43" t="s">
        <v>4</v>
      </c>
      <c r="B9" s="45">
        <f t="shared" ref="B9:L9" si="1">IF(B4="","---",(MIN($B4:$L4)/B4)*$B17)</f>
        <v>0.66666666666666674</v>
      </c>
      <c r="C9" s="9">
        <f t="shared" si="1"/>
        <v>3.3333333333333333E-2</v>
      </c>
      <c r="D9" s="9">
        <f t="shared" si="1"/>
        <v>2</v>
      </c>
      <c r="E9" s="9">
        <f t="shared" si="1"/>
        <v>1.4285714285714287E-2</v>
      </c>
      <c r="F9" s="9">
        <f t="shared" si="1"/>
        <v>0.5</v>
      </c>
      <c r="G9" s="9">
        <f t="shared" si="1"/>
        <v>1.3333333333333335</v>
      </c>
      <c r="H9" s="9">
        <f t="shared" si="1"/>
        <v>4.5454545454545456E-2</v>
      </c>
      <c r="I9" s="9">
        <f t="shared" si="1"/>
        <v>0.16</v>
      </c>
      <c r="J9" s="9">
        <f t="shared" si="1"/>
        <v>0.4</v>
      </c>
      <c r="K9" s="9">
        <f t="shared" si="1"/>
        <v>0.2</v>
      </c>
      <c r="L9" s="10">
        <f t="shared" si="1"/>
        <v>0.13333333333333333</v>
      </c>
    </row>
    <row r="10" spans="1:12" ht="21.75" customHeight="1" x14ac:dyDescent="0.25">
      <c r="A10" s="43" t="s">
        <v>5</v>
      </c>
      <c r="B10" s="45">
        <f t="shared" ref="B10:L10" si="2">IF(B5="","---",(MIN($B5:$L5)/B5)*$B18)</f>
        <v>8.3333333333333339</v>
      </c>
      <c r="C10" s="9">
        <f t="shared" si="2"/>
        <v>2.0833333333333335</v>
      </c>
      <c r="D10" s="9">
        <f t="shared" si="2"/>
        <v>5</v>
      </c>
      <c r="E10" s="9">
        <f t="shared" si="2"/>
        <v>0.34722222222222221</v>
      </c>
      <c r="F10" s="9">
        <f t="shared" si="2"/>
        <v>6.25</v>
      </c>
      <c r="G10" s="9">
        <f t="shared" si="2"/>
        <v>10</v>
      </c>
      <c r="H10" s="9">
        <f t="shared" si="2"/>
        <v>1.3888888888888888</v>
      </c>
      <c r="I10" s="9">
        <f t="shared" si="2"/>
        <v>9.2592592592592577</v>
      </c>
      <c r="J10" s="9">
        <f t="shared" si="2"/>
        <v>2.5</v>
      </c>
      <c r="K10" s="9">
        <f t="shared" si="2"/>
        <v>10</v>
      </c>
      <c r="L10" s="10">
        <f t="shared" si="2"/>
        <v>3.333333333333333</v>
      </c>
    </row>
    <row r="11" spans="1:12" ht="21.75" customHeight="1" x14ac:dyDescent="0.25">
      <c r="A11" s="43" t="s">
        <v>6</v>
      </c>
      <c r="B11" s="45">
        <f t="shared" ref="B11:L11" si="3">IF(B6="","---",(MIN($B6:$L6)/B6)*$B19)</f>
        <v>3</v>
      </c>
      <c r="C11" s="9">
        <f t="shared" si="3"/>
        <v>1.08</v>
      </c>
      <c r="D11" s="9">
        <f t="shared" si="3"/>
        <v>3</v>
      </c>
      <c r="E11" s="9">
        <f t="shared" si="3"/>
        <v>1.0173323285606632</v>
      </c>
      <c r="F11" s="9">
        <f t="shared" si="3"/>
        <v>1.3705583756345179</v>
      </c>
      <c r="G11" s="9">
        <f t="shared" si="3"/>
        <v>2.626459143968872</v>
      </c>
      <c r="H11" s="9">
        <f t="shared" si="3"/>
        <v>1.2272727272727273</v>
      </c>
      <c r="I11" s="9">
        <f t="shared" si="3"/>
        <v>1.741935483870968</v>
      </c>
      <c r="J11" s="9">
        <f t="shared" si="3"/>
        <v>2.7</v>
      </c>
      <c r="K11" s="9">
        <f t="shared" si="3"/>
        <v>1.5882352941176472</v>
      </c>
      <c r="L11" s="10">
        <f t="shared" si="3"/>
        <v>1.4285714285714286</v>
      </c>
    </row>
    <row r="12" spans="1:12" ht="21.75" customHeight="1" thickBot="1" x14ac:dyDescent="0.3">
      <c r="A12" s="39" t="s">
        <v>2</v>
      </c>
      <c r="B12" s="46">
        <f>SUM(B8:B11)</f>
        <v>90.705952380952382</v>
      </c>
      <c r="C12" s="20">
        <f>SUM(C8:C11)</f>
        <v>68.956318139419722</v>
      </c>
      <c r="D12" s="20">
        <f>SUM(D8:D11)</f>
        <v>83.399761303394499</v>
      </c>
      <c r="E12" s="20">
        <f t="shared" ref="E12:L12" si="4">SUM(E8:E11)</f>
        <v>57.824886471833679</v>
      </c>
      <c r="F12" s="20">
        <f t="shared" si="4"/>
        <v>72.71775816702953</v>
      </c>
      <c r="G12" s="20">
        <f t="shared" si="4"/>
        <v>83.424995016941651</v>
      </c>
      <c r="H12" s="20">
        <f>SUM(H8:H11)</f>
        <v>86.452813056501711</v>
      </c>
      <c r="I12" s="20">
        <f>SUM(I8:I11)</f>
        <v>94.081956811937147</v>
      </c>
      <c r="J12" s="20">
        <f>SUM(J8:J11)</f>
        <v>79.140600667408236</v>
      </c>
      <c r="K12" s="20">
        <f>SUM(K8:K11)</f>
        <v>86.285323887092517</v>
      </c>
      <c r="L12" s="21">
        <f t="shared" si="4"/>
        <v>89.895238095238099</v>
      </c>
    </row>
    <row r="13" spans="1:12" ht="21.75" customHeight="1" thickTop="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2" ht="21.75" customHeight="1" thickBot="1" x14ac:dyDescent="0.3">
      <c r="A14" s="11"/>
      <c r="B14" s="6"/>
      <c r="C14" s="6"/>
      <c r="D14" s="11"/>
      <c r="E14" s="11"/>
      <c r="F14" s="11"/>
      <c r="G14" s="11"/>
      <c r="H14" s="11"/>
      <c r="I14" s="11"/>
      <c r="J14" s="11"/>
      <c r="K14" s="11"/>
      <c r="L14" s="11"/>
    </row>
    <row r="15" spans="1:12" ht="21.75" customHeight="1" thickTop="1" x14ac:dyDescent="0.25">
      <c r="A15" s="12"/>
      <c r="B15" s="13" t="s">
        <v>0</v>
      </c>
      <c r="C15" s="34"/>
      <c r="D15" s="11"/>
      <c r="E15" s="11"/>
      <c r="F15" s="11"/>
      <c r="G15" s="11"/>
      <c r="H15" s="11"/>
      <c r="I15" s="11"/>
      <c r="J15" s="11"/>
      <c r="K15" s="11"/>
      <c r="L15" s="11"/>
    </row>
    <row r="16" spans="1:12" ht="21.75" customHeight="1" x14ac:dyDescent="0.25">
      <c r="A16" s="14" t="s">
        <v>3</v>
      </c>
      <c r="B16" s="15">
        <v>85</v>
      </c>
      <c r="C16" s="35"/>
      <c r="D16" s="11"/>
      <c r="E16" s="11"/>
      <c r="F16" s="11"/>
      <c r="G16" s="11"/>
      <c r="H16" s="11"/>
      <c r="I16" s="11"/>
      <c r="J16" s="11"/>
      <c r="K16" s="11"/>
      <c r="L16" s="11"/>
    </row>
    <row r="17" spans="1:12" ht="21.75" customHeight="1" x14ac:dyDescent="0.25">
      <c r="A17" s="14" t="s">
        <v>4</v>
      </c>
      <c r="B17" s="15">
        <v>2</v>
      </c>
      <c r="C17" s="35"/>
      <c r="D17" s="11"/>
      <c r="E17" s="11"/>
      <c r="F17" s="11"/>
      <c r="G17" s="11"/>
      <c r="H17" s="11"/>
      <c r="I17" s="11"/>
      <c r="J17" s="11"/>
      <c r="K17" s="11"/>
      <c r="L17" s="11"/>
    </row>
    <row r="18" spans="1:12" ht="21.75" customHeight="1" x14ac:dyDescent="0.25">
      <c r="A18" s="14" t="s">
        <v>5</v>
      </c>
      <c r="B18" s="15">
        <v>10</v>
      </c>
      <c r="C18" s="35"/>
      <c r="D18" s="11"/>
      <c r="E18" s="11"/>
      <c r="F18" s="11"/>
      <c r="G18" s="11"/>
      <c r="H18" s="11"/>
      <c r="I18" s="11"/>
      <c r="J18" s="11"/>
      <c r="K18" s="11"/>
      <c r="L18" s="11"/>
    </row>
    <row r="19" spans="1:12" ht="21.75" customHeight="1" thickBot="1" x14ac:dyDescent="0.3">
      <c r="A19" s="16" t="s">
        <v>6</v>
      </c>
      <c r="B19" s="17">
        <v>3</v>
      </c>
      <c r="C19" s="35"/>
      <c r="D19" s="11"/>
      <c r="E19" s="11"/>
      <c r="F19" s="11"/>
      <c r="G19" s="11"/>
      <c r="H19" s="11"/>
      <c r="I19" s="11"/>
      <c r="J19" s="11"/>
      <c r="K19" s="11"/>
      <c r="L19" s="11"/>
    </row>
    <row r="20" spans="1:12" ht="21.75" customHeight="1" thickTop="1" x14ac:dyDescent="0.25">
      <c r="A20" s="30"/>
      <c r="B20" s="27"/>
      <c r="C20" s="30"/>
      <c r="D20" s="11"/>
      <c r="E20" s="11"/>
      <c r="F20" s="11"/>
      <c r="G20" s="11"/>
      <c r="H20" s="11"/>
      <c r="I20" s="11"/>
      <c r="J20" s="11"/>
    </row>
    <row r="21" spans="1:12" ht="21.75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</row>
  </sheetData>
  <mergeCells count="2">
    <mergeCell ref="B7:L7"/>
    <mergeCell ref="A1:L1"/>
  </mergeCells>
  <conditionalFormatting sqref="B12:L12">
    <cfRule type="expression" dxfId="29" priority="15">
      <formula>B12=MAX($B12:$L12)</formula>
    </cfRule>
  </conditionalFormatting>
  <pageMargins left="0.7" right="0.7" top="0.75" bottom="0.75" header="0.3" footer="0.3"/>
  <pageSetup paperSize="9" scale="47" fitToHeight="0" orientation="landscape" r:id="rId1"/>
  <headerFooter>
    <oddHeader>&amp;C&amp;"-,Pogrubiony"&amp;14Załącznik nr 22 do Protokołu z wyboru ofert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23"/>
  <sheetViews>
    <sheetView topLeftCell="C1" zoomScale="130" zoomScaleNormal="130" workbookViewId="0">
      <selection activeCell="I15" sqref="I15:I16"/>
    </sheetView>
  </sheetViews>
  <sheetFormatPr defaultRowHeight="21.75" customHeight="1" x14ac:dyDescent="0.25"/>
  <cols>
    <col min="1" max="1" width="71.85546875" bestFit="1" customWidth="1"/>
    <col min="2" max="8" width="18.7109375" customWidth="1"/>
    <col min="9" max="9" width="15.5703125" bestFit="1" customWidth="1"/>
    <col min="10" max="10" width="18.28515625" bestFit="1" customWidth="1"/>
    <col min="11" max="11" width="17.140625" customWidth="1"/>
    <col min="12" max="12" width="17.42578125" customWidth="1"/>
    <col min="13" max="13" width="16.5703125" customWidth="1"/>
  </cols>
  <sheetData>
    <row r="1" spans="1:13" ht="21.75" customHeight="1" thickTop="1" thickBot="1" x14ac:dyDescent="0.3">
      <c r="A1" s="63" t="s">
        <v>31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13" s="26" customFormat="1" ht="21.75" customHeight="1" thickTop="1" x14ac:dyDescent="0.25">
      <c r="A2" s="42" t="s">
        <v>1</v>
      </c>
      <c r="B2" s="47" t="s">
        <v>54</v>
      </c>
      <c r="C2" s="29" t="s">
        <v>74</v>
      </c>
      <c r="D2" s="29" t="s">
        <v>76</v>
      </c>
      <c r="E2" s="29" t="s">
        <v>56</v>
      </c>
      <c r="F2" s="29" t="s">
        <v>59</v>
      </c>
      <c r="G2" s="29" t="s">
        <v>73</v>
      </c>
      <c r="H2" s="29" t="s">
        <v>60</v>
      </c>
      <c r="I2" s="37" t="s">
        <v>61</v>
      </c>
      <c r="J2" s="37" t="s">
        <v>72</v>
      </c>
      <c r="K2" s="37" t="s">
        <v>62</v>
      </c>
      <c r="L2" s="37" t="s">
        <v>63</v>
      </c>
      <c r="M2" s="31" t="s">
        <v>65</v>
      </c>
    </row>
    <row r="3" spans="1:13" ht="21.75" customHeight="1" x14ac:dyDescent="0.25">
      <c r="A3" s="43" t="s">
        <v>3</v>
      </c>
      <c r="B3" s="44">
        <v>118368</v>
      </c>
      <c r="C3" s="7">
        <v>127156.2</v>
      </c>
      <c r="D3" s="7">
        <v>123873</v>
      </c>
      <c r="E3" s="7">
        <v>155685.57999999999</v>
      </c>
      <c r="F3" s="7">
        <v>127212.7</v>
      </c>
      <c r="G3" s="7">
        <v>119503.5</v>
      </c>
      <c r="H3" s="7">
        <v>116932.8</v>
      </c>
      <c r="I3" s="18">
        <v>97725.6</v>
      </c>
      <c r="J3" s="18">
        <v>137822.28</v>
      </c>
      <c r="K3" s="18">
        <v>133852.92000000001</v>
      </c>
      <c r="L3" s="18">
        <v>136979.64000000001</v>
      </c>
      <c r="M3" s="8">
        <v>124009.94</v>
      </c>
    </row>
    <row r="4" spans="1:13" ht="21.75" customHeight="1" x14ac:dyDescent="0.25">
      <c r="A4" s="43" t="s">
        <v>4</v>
      </c>
      <c r="B4" s="44">
        <v>0.3</v>
      </c>
      <c r="C4" s="7">
        <v>0.1</v>
      </c>
      <c r="D4" s="7">
        <v>6.15</v>
      </c>
      <c r="E4" s="7">
        <v>14</v>
      </c>
      <c r="F4" s="40">
        <v>0.15</v>
      </c>
      <c r="G4" s="7">
        <v>4.4000000000000004</v>
      </c>
      <c r="H4" s="18">
        <v>1.25</v>
      </c>
      <c r="I4" s="18">
        <v>0.5</v>
      </c>
      <c r="J4" s="18">
        <v>1</v>
      </c>
      <c r="K4" s="18">
        <v>0.5</v>
      </c>
      <c r="L4" s="18">
        <v>1.5</v>
      </c>
      <c r="M4" s="8">
        <v>3.75</v>
      </c>
    </row>
    <row r="5" spans="1:13" ht="21.75" customHeight="1" x14ac:dyDescent="0.25">
      <c r="A5" s="43" t="s">
        <v>5</v>
      </c>
      <c r="B5" s="44">
        <v>0.3</v>
      </c>
      <c r="C5" s="7">
        <v>0.5</v>
      </c>
      <c r="D5" s="7">
        <v>6.15</v>
      </c>
      <c r="E5" s="7">
        <v>7.2</v>
      </c>
      <c r="F5" s="40">
        <v>0.25</v>
      </c>
      <c r="G5" s="7">
        <v>1.8</v>
      </c>
      <c r="H5" s="18">
        <v>0.3</v>
      </c>
      <c r="I5" s="18">
        <v>1</v>
      </c>
      <c r="J5" s="18">
        <v>0.25</v>
      </c>
      <c r="K5" s="18">
        <v>0.55000000000000004</v>
      </c>
      <c r="L5" s="18">
        <v>0.75</v>
      </c>
      <c r="M5" s="8">
        <v>1.6</v>
      </c>
    </row>
    <row r="6" spans="1:13" ht="21.75" customHeight="1" x14ac:dyDescent="0.25">
      <c r="A6" s="43" t="s">
        <v>6</v>
      </c>
      <c r="B6" s="44">
        <v>9</v>
      </c>
      <c r="C6" s="7">
        <v>9</v>
      </c>
      <c r="D6" s="7">
        <v>24.69</v>
      </c>
      <c r="E6" s="7">
        <v>26.54</v>
      </c>
      <c r="F6" s="7">
        <v>10.28</v>
      </c>
      <c r="G6" s="7">
        <v>22</v>
      </c>
      <c r="H6" s="18">
        <v>15.5</v>
      </c>
      <c r="I6" s="18">
        <v>10</v>
      </c>
      <c r="J6" s="18">
        <v>17</v>
      </c>
      <c r="K6" s="18">
        <v>17</v>
      </c>
      <c r="L6" s="18">
        <v>18.899999999999999</v>
      </c>
      <c r="M6" s="8">
        <v>26.85</v>
      </c>
    </row>
    <row r="7" spans="1:13" ht="21.75" customHeight="1" x14ac:dyDescent="0.25">
      <c r="A7" s="38"/>
      <c r="B7" s="60" t="s">
        <v>66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2"/>
    </row>
    <row r="8" spans="1:13" ht="21.75" customHeight="1" x14ac:dyDescent="0.25">
      <c r="A8" s="43" t="s">
        <v>3</v>
      </c>
      <c r="B8" s="45">
        <f t="shared" ref="B8:M8" si="0">IF(B3="","---",(MIN($B3:$M3)/B3)*$B16)</f>
        <v>70.176703163017038</v>
      </c>
      <c r="C8" s="9">
        <f t="shared" si="0"/>
        <v>65.32655112373601</v>
      </c>
      <c r="D8" s="9">
        <f t="shared" si="0"/>
        <v>67.058002954639022</v>
      </c>
      <c r="E8" s="9">
        <f t="shared" si="0"/>
        <v>53.355461694011751</v>
      </c>
      <c r="F8" s="9">
        <f t="shared" si="0"/>
        <v>65.297537116970247</v>
      </c>
      <c r="G8" s="9">
        <f t="shared" si="0"/>
        <v>69.509897199663612</v>
      </c>
      <c r="H8" s="9">
        <f t="shared" si="0"/>
        <v>71.038032100488493</v>
      </c>
      <c r="I8" s="9">
        <f t="shared" si="0"/>
        <v>85</v>
      </c>
      <c r="J8" s="9">
        <f t="shared" si="0"/>
        <v>60.270922814511565</v>
      </c>
      <c r="K8" s="9">
        <f t="shared" si="0"/>
        <v>62.058235263003596</v>
      </c>
      <c r="L8" s="9">
        <f t="shared" si="0"/>
        <v>60.641683683794177</v>
      </c>
      <c r="M8" s="10">
        <f t="shared" si="0"/>
        <v>66.983953060536919</v>
      </c>
    </row>
    <row r="9" spans="1:13" ht="21.75" customHeight="1" x14ac:dyDescent="0.25">
      <c r="A9" s="43" t="s">
        <v>4</v>
      </c>
      <c r="B9" s="45">
        <f t="shared" ref="B9:M9" si="1">IF(B4="","---",(MIN($B4:$M4)/B4)*$B17)</f>
        <v>0.66666666666666674</v>
      </c>
      <c r="C9" s="9">
        <f t="shared" si="1"/>
        <v>2</v>
      </c>
      <c r="D9" s="9">
        <f t="shared" si="1"/>
        <v>3.2520325203252029E-2</v>
      </c>
      <c r="E9" s="9">
        <f t="shared" si="1"/>
        <v>1.4285714285714287E-2</v>
      </c>
      <c r="F9" s="9">
        <f t="shared" si="1"/>
        <v>1.3333333333333335</v>
      </c>
      <c r="G9" s="9">
        <f t="shared" si="1"/>
        <v>4.5454545454545456E-2</v>
      </c>
      <c r="H9" s="9">
        <f t="shared" si="1"/>
        <v>0.16</v>
      </c>
      <c r="I9" s="9">
        <f t="shared" si="1"/>
        <v>0.4</v>
      </c>
      <c r="J9" s="9">
        <f t="shared" si="1"/>
        <v>0.2</v>
      </c>
      <c r="K9" s="9">
        <f t="shared" si="1"/>
        <v>0.4</v>
      </c>
      <c r="L9" s="9">
        <f t="shared" si="1"/>
        <v>0.13333333333333333</v>
      </c>
      <c r="M9" s="10">
        <f t="shared" si="1"/>
        <v>5.3333333333333337E-2</v>
      </c>
    </row>
    <row r="10" spans="1:13" ht="21.75" customHeight="1" x14ac:dyDescent="0.25">
      <c r="A10" s="43" t="s">
        <v>5</v>
      </c>
      <c r="B10" s="45">
        <f t="shared" ref="B10:M10" si="2">IF(B5="","---",(MIN($B5:$M5)/B5)*$B18)</f>
        <v>8.3333333333333339</v>
      </c>
      <c r="C10" s="9">
        <f t="shared" si="2"/>
        <v>5</v>
      </c>
      <c r="D10" s="9">
        <f t="shared" si="2"/>
        <v>0.4065040650406504</v>
      </c>
      <c r="E10" s="9">
        <f t="shared" si="2"/>
        <v>0.34722222222222221</v>
      </c>
      <c r="F10" s="9">
        <f t="shared" si="2"/>
        <v>10</v>
      </c>
      <c r="G10" s="9">
        <f t="shared" si="2"/>
        <v>1.3888888888888888</v>
      </c>
      <c r="H10" s="9">
        <f t="shared" si="2"/>
        <v>8.3333333333333339</v>
      </c>
      <c r="I10" s="9">
        <f t="shared" si="2"/>
        <v>2.5</v>
      </c>
      <c r="J10" s="9">
        <f t="shared" si="2"/>
        <v>10</v>
      </c>
      <c r="K10" s="9">
        <f t="shared" si="2"/>
        <v>4.545454545454545</v>
      </c>
      <c r="L10" s="9">
        <f t="shared" si="2"/>
        <v>3.333333333333333</v>
      </c>
      <c r="M10" s="10">
        <f t="shared" si="2"/>
        <v>1.5625</v>
      </c>
    </row>
    <row r="11" spans="1:13" ht="21.75" customHeight="1" x14ac:dyDescent="0.25">
      <c r="A11" s="43" t="s">
        <v>6</v>
      </c>
      <c r="B11" s="45">
        <f t="shared" ref="B11:M11" si="3">IF(B6="","---",(MIN($B6:$M6)/B6)*$B19)</f>
        <v>3</v>
      </c>
      <c r="C11" s="9">
        <f t="shared" si="3"/>
        <v>3</v>
      </c>
      <c r="D11" s="9">
        <f t="shared" si="3"/>
        <v>1.0935601458080193</v>
      </c>
      <c r="E11" s="9">
        <f t="shared" si="3"/>
        <v>1.0173323285606632</v>
      </c>
      <c r="F11" s="9">
        <f t="shared" si="3"/>
        <v>2.626459143968872</v>
      </c>
      <c r="G11" s="9">
        <f t="shared" si="3"/>
        <v>1.2272727272727273</v>
      </c>
      <c r="H11" s="9">
        <f t="shared" si="3"/>
        <v>1.741935483870968</v>
      </c>
      <c r="I11" s="9">
        <f t="shared" si="3"/>
        <v>2.7</v>
      </c>
      <c r="J11" s="9">
        <f t="shared" si="3"/>
        <v>1.5882352941176472</v>
      </c>
      <c r="K11" s="9">
        <f t="shared" si="3"/>
        <v>1.5882352941176472</v>
      </c>
      <c r="L11" s="9">
        <f t="shared" si="3"/>
        <v>1.4285714285714286</v>
      </c>
      <c r="M11" s="10">
        <f t="shared" si="3"/>
        <v>1.005586592178771</v>
      </c>
    </row>
    <row r="12" spans="1:13" ht="21.75" customHeight="1" thickBot="1" x14ac:dyDescent="0.3">
      <c r="A12" s="39" t="s">
        <v>2</v>
      </c>
      <c r="B12" s="46">
        <f>SUM(B8:B11)</f>
        <v>82.176703163017038</v>
      </c>
      <c r="C12" s="20">
        <f>SUM(C8:C11)</f>
        <v>75.32655112373601</v>
      </c>
      <c r="D12" s="20">
        <f>SUM(D8:D11)</f>
        <v>68.590587490690936</v>
      </c>
      <c r="E12" s="20">
        <f t="shared" ref="E12:L12" si="4">SUM(E8:E11)</f>
        <v>54.734301959080348</v>
      </c>
      <c r="F12" s="20">
        <f t="shared" si="4"/>
        <v>79.257329594272449</v>
      </c>
      <c r="G12" s="20">
        <f t="shared" si="4"/>
        <v>72.171513361279779</v>
      </c>
      <c r="H12" s="20">
        <f>SUM(H8:H11)</f>
        <v>81.273300917692779</v>
      </c>
      <c r="I12" s="20">
        <f>SUM(I8:I11)</f>
        <v>90.600000000000009</v>
      </c>
      <c r="J12" s="20">
        <f>SUM(J8:J11)</f>
        <v>72.059158108629219</v>
      </c>
      <c r="K12" s="20">
        <f t="shared" si="4"/>
        <v>68.591925102575786</v>
      </c>
      <c r="L12" s="20">
        <f t="shared" si="4"/>
        <v>65.536921779032269</v>
      </c>
      <c r="M12" s="21">
        <f>SUM(M8:M11)</f>
        <v>69.605372986049019</v>
      </c>
    </row>
    <row r="13" spans="1:13" ht="21.75" customHeight="1" thickTop="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spans="1:13" ht="21.75" customHeight="1" thickBot="1" x14ac:dyDescent="0.3">
      <c r="A14" s="11"/>
      <c r="B14" s="6"/>
      <c r="C14" s="6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1:13" ht="21.75" customHeight="1" thickTop="1" x14ac:dyDescent="0.25">
      <c r="A15" s="12"/>
      <c r="B15" s="13" t="s">
        <v>0</v>
      </c>
      <c r="C15" s="34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spans="1:13" ht="21.75" customHeight="1" x14ac:dyDescent="0.25">
      <c r="A16" s="14" t="s">
        <v>3</v>
      </c>
      <c r="B16" s="15">
        <v>85</v>
      </c>
      <c r="C16" s="35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 ht="21.75" customHeight="1" x14ac:dyDescent="0.25">
      <c r="A17" s="14" t="s">
        <v>4</v>
      </c>
      <c r="B17" s="15">
        <v>2</v>
      </c>
      <c r="C17" s="35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1:13" ht="21.75" customHeight="1" x14ac:dyDescent="0.25">
      <c r="A18" s="14" t="s">
        <v>5</v>
      </c>
      <c r="B18" s="15">
        <v>10</v>
      </c>
      <c r="C18" s="35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13" ht="21.75" customHeight="1" thickBot="1" x14ac:dyDescent="0.3">
      <c r="A19" s="16" t="s">
        <v>6</v>
      </c>
      <c r="B19" s="17">
        <v>3</v>
      </c>
      <c r="C19" s="35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ht="21.75" customHeight="1" thickTop="1" x14ac:dyDescent="0.25">
      <c r="A20" s="30"/>
      <c r="B20" s="27"/>
      <c r="C20" s="30"/>
      <c r="D20" s="11"/>
      <c r="E20" s="11"/>
      <c r="F20" s="11"/>
      <c r="G20" s="11"/>
      <c r="H20" s="11"/>
      <c r="I20" s="11"/>
    </row>
    <row r="21" spans="1:13" ht="21.75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</row>
    <row r="22" spans="1:13" ht="21.75" customHeight="1" x14ac:dyDescent="0.25">
      <c r="A22" s="11"/>
      <c r="B22" s="11"/>
      <c r="C22" s="11"/>
      <c r="D22" s="11"/>
      <c r="E22" s="11"/>
      <c r="F22" s="11"/>
      <c r="G22" s="11"/>
      <c r="H22" s="11"/>
      <c r="I22" s="11"/>
    </row>
    <row r="23" spans="1:13" ht="21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</row>
  </sheetData>
  <mergeCells count="2">
    <mergeCell ref="B7:M7"/>
    <mergeCell ref="A1:M1"/>
  </mergeCells>
  <conditionalFormatting sqref="B12:M12">
    <cfRule type="expression" dxfId="28" priority="1">
      <formula>B12=MAX($B12:$M12)</formula>
    </cfRule>
  </conditionalFormatting>
  <pageMargins left="0.7" right="0.7" top="0.75" bottom="0.75" header="0.3" footer="0.3"/>
  <pageSetup paperSize="9" scale="45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22"/>
  <sheetViews>
    <sheetView topLeftCell="B3" zoomScale="150" zoomScaleNormal="150" workbookViewId="0">
      <selection activeCell="H18" sqref="H18"/>
    </sheetView>
  </sheetViews>
  <sheetFormatPr defaultRowHeight="21.75" customHeight="1" x14ac:dyDescent="0.25"/>
  <cols>
    <col min="1" max="1" width="71.85546875" bestFit="1" customWidth="1"/>
    <col min="2" max="10" width="18.7109375" customWidth="1"/>
  </cols>
  <sheetData>
    <row r="1" spans="1:10" ht="21.75" customHeight="1" thickTop="1" thickBot="1" x14ac:dyDescent="0.3">
      <c r="A1" s="63" t="s">
        <v>32</v>
      </c>
      <c r="B1" s="64"/>
      <c r="C1" s="64"/>
      <c r="D1" s="64"/>
      <c r="E1" s="64"/>
      <c r="F1" s="64"/>
      <c r="G1" s="64"/>
      <c r="H1" s="64"/>
      <c r="I1" s="64"/>
      <c r="J1" s="65"/>
    </row>
    <row r="2" spans="1:10" ht="21.75" customHeight="1" thickTop="1" x14ac:dyDescent="0.25">
      <c r="A2" s="42" t="s">
        <v>1</v>
      </c>
      <c r="B2" s="28" t="s">
        <v>54</v>
      </c>
      <c r="C2" s="29" t="s">
        <v>56</v>
      </c>
      <c r="D2" s="29" t="s">
        <v>58</v>
      </c>
      <c r="E2" s="29" t="s">
        <v>59</v>
      </c>
      <c r="F2" s="29" t="s">
        <v>60</v>
      </c>
      <c r="G2" s="37" t="s">
        <v>61</v>
      </c>
      <c r="H2" s="37" t="s">
        <v>62</v>
      </c>
      <c r="I2" s="37" t="s">
        <v>63</v>
      </c>
      <c r="J2" s="31" t="s">
        <v>65</v>
      </c>
    </row>
    <row r="3" spans="1:10" ht="21.75" customHeight="1" x14ac:dyDescent="0.25">
      <c r="A3" s="43" t="s">
        <v>3</v>
      </c>
      <c r="B3" s="44">
        <v>118728</v>
      </c>
      <c r="C3" s="7">
        <v>194779.89</v>
      </c>
      <c r="D3" s="7">
        <v>111949.32</v>
      </c>
      <c r="E3" s="7">
        <v>149717.63</v>
      </c>
      <c r="F3" s="7">
        <v>135000.24</v>
      </c>
      <c r="G3" s="18">
        <v>120024</v>
      </c>
      <c r="H3" s="18">
        <v>126980.15</v>
      </c>
      <c r="I3" s="18">
        <v>147470.39999999999</v>
      </c>
      <c r="J3" s="8">
        <v>153934.69</v>
      </c>
    </row>
    <row r="4" spans="1:10" ht="21.75" customHeight="1" x14ac:dyDescent="0.25">
      <c r="A4" s="43" t="s">
        <v>4</v>
      </c>
      <c r="B4" s="44">
        <v>0.3</v>
      </c>
      <c r="C4" s="7">
        <v>14</v>
      </c>
      <c r="D4" s="40">
        <v>400</v>
      </c>
      <c r="E4" s="7">
        <v>0.15</v>
      </c>
      <c r="F4" s="7">
        <v>1.25</v>
      </c>
      <c r="G4" s="18">
        <v>0.5</v>
      </c>
      <c r="H4" s="18">
        <v>0.5</v>
      </c>
      <c r="I4" s="18">
        <v>1.5</v>
      </c>
      <c r="J4" s="8">
        <v>3.75</v>
      </c>
    </row>
    <row r="5" spans="1:10" ht="21.75" customHeight="1" x14ac:dyDescent="0.25">
      <c r="A5" s="43" t="s">
        <v>5</v>
      </c>
      <c r="B5" s="44">
        <v>0.3</v>
      </c>
      <c r="C5" s="7">
        <v>7.2</v>
      </c>
      <c r="D5" s="40">
        <v>500</v>
      </c>
      <c r="E5" s="7">
        <v>0.25</v>
      </c>
      <c r="F5" s="7">
        <v>0.27</v>
      </c>
      <c r="G5" s="18">
        <v>1</v>
      </c>
      <c r="H5" s="18">
        <v>1</v>
      </c>
      <c r="I5" s="18">
        <v>0.75</v>
      </c>
      <c r="J5" s="8">
        <v>1.6</v>
      </c>
    </row>
    <row r="6" spans="1:10" ht="21.75" customHeight="1" x14ac:dyDescent="0.25">
      <c r="A6" s="43" t="s">
        <v>6</v>
      </c>
      <c r="B6" s="44">
        <v>9</v>
      </c>
      <c r="C6" s="7">
        <v>26.54</v>
      </c>
      <c r="D6" s="7">
        <v>12</v>
      </c>
      <c r="E6" s="7">
        <v>10.28</v>
      </c>
      <c r="F6" s="7">
        <v>15.5</v>
      </c>
      <c r="G6" s="18">
        <v>10</v>
      </c>
      <c r="H6" s="18">
        <v>17</v>
      </c>
      <c r="I6" s="18">
        <v>18.899999999999999</v>
      </c>
      <c r="J6" s="8">
        <v>26.85</v>
      </c>
    </row>
    <row r="7" spans="1:10" ht="21.75" customHeight="1" x14ac:dyDescent="0.25">
      <c r="A7" s="38"/>
      <c r="B7" s="60" t="s">
        <v>66</v>
      </c>
      <c r="C7" s="61"/>
      <c r="D7" s="61"/>
      <c r="E7" s="61"/>
      <c r="F7" s="61"/>
      <c r="G7" s="61"/>
      <c r="H7" s="61"/>
      <c r="I7" s="61"/>
      <c r="J7" s="62"/>
    </row>
    <row r="8" spans="1:10" ht="21.75" customHeight="1" x14ac:dyDescent="0.25">
      <c r="A8" s="43" t="s">
        <v>3</v>
      </c>
      <c r="B8" s="45">
        <f t="shared" ref="B8:J8" si="0">IF(B3="","---",(MIN($B3:$J3)/B3)*$B16)</f>
        <v>80.146993127147766</v>
      </c>
      <c r="C8" s="9">
        <f t="shared" si="0"/>
        <v>48.853565940508538</v>
      </c>
      <c r="D8" s="9">
        <f t="shared" si="0"/>
        <v>85</v>
      </c>
      <c r="E8" s="9">
        <f t="shared" si="0"/>
        <v>63.557593050330816</v>
      </c>
      <c r="F8" s="9">
        <f t="shared" si="0"/>
        <v>70.486483579584757</v>
      </c>
      <c r="G8" s="9">
        <f t="shared" si="0"/>
        <v>79.281578684263152</v>
      </c>
      <c r="H8" s="9">
        <f t="shared" si="0"/>
        <v>74.938423052736994</v>
      </c>
      <c r="I8" s="9">
        <f t="shared" si="0"/>
        <v>64.526116427432228</v>
      </c>
      <c r="J8" s="10">
        <f t="shared" si="0"/>
        <v>61.816424874730963</v>
      </c>
    </row>
    <row r="9" spans="1:10" ht="21.75" customHeight="1" x14ac:dyDescent="0.25">
      <c r="A9" s="43" t="s">
        <v>4</v>
      </c>
      <c r="B9" s="45">
        <f t="shared" ref="B9:J9" si="1">IF(B4="","---",(MIN($B4:$J4)/B4)*$B17)</f>
        <v>1</v>
      </c>
      <c r="C9" s="9">
        <f t="shared" si="1"/>
        <v>2.1428571428571429E-2</v>
      </c>
      <c r="D9" s="9">
        <f t="shared" si="1"/>
        <v>7.5000000000000002E-4</v>
      </c>
      <c r="E9" s="9">
        <f t="shared" si="1"/>
        <v>2</v>
      </c>
      <c r="F9" s="9">
        <f t="shared" si="1"/>
        <v>0.24</v>
      </c>
      <c r="G9" s="9">
        <f t="shared" si="1"/>
        <v>0.6</v>
      </c>
      <c r="H9" s="9">
        <f t="shared" si="1"/>
        <v>0.6</v>
      </c>
      <c r="I9" s="9">
        <f t="shared" si="1"/>
        <v>0.19999999999999998</v>
      </c>
      <c r="J9" s="10">
        <f t="shared" si="1"/>
        <v>0.08</v>
      </c>
    </row>
    <row r="10" spans="1:10" ht="21.75" customHeight="1" x14ac:dyDescent="0.25">
      <c r="A10" s="43" t="s">
        <v>5</v>
      </c>
      <c r="B10" s="45">
        <f t="shared" ref="B10:J10" si="2">IF(B5="","---",(MIN($B5:$J5)/B5)*$B18)</f>
        <v>8.3333333333333339</v>
      </c>
      <c r="C10" s="9">
        <f t="shared" si="2"/>
        <v>0.34722222222222221</v>
      </c>
      <c r="D10" s="9">
        <f t="shared" si="2"/>
        <v>5.0000000000000001E-3</v>
      </c>
      <c r="E10" s="9">
        <f t="shared" si="2"/>
        <v>10</v>
      </c>
      <c r="F10" s="9">
        <f t="shared" si="2"/>
        <v>9.2592592592592577</v>
      </c>
      <c r="G10" s="9">
        <f t="shared" si="2"/>
        <v>2.5</v>
      </c>
      <c r="H10" s="9">
        <f t="shared" si="2"/>
        <v>2.5</v>
      </c>
      <c r="I10" s="9">
        <f t="shared" si="2"/>
        <v>3.333333333333333</v>
      </c>
      <c r="J10" s="10">
        <f t="shared" si="2"/>
        <v>1.5625</v>
      </c>
    </row>
    <row r="11" spans="1:10" ht="21.75" customHeight="1" x14ac:dyDescent="0.25">
      <c r="A11" s="43" t="s">
        <v>6</v>
      </c>
      <c r="B11" s="45">
        <f t="shared" ref="B11:J11" si="3">IF(B6="","---",(MIN($B6:$J6)/B6)*$B19)</f>
        <v>3</v>
      </c>
      <c r="C11" s="9">
        <f t="shared" si="3"/>
        <v>1.0173323285606632</v>
      </c>
      <c r="D11" s="9">
        <f t="shared" si="3"/>
        <v>2.25</v>
      </c>
      <c r="E11" s="9">
        <f t="shared" si="3"/>
        <v>2.626459143968872</v>
      </c>
      <c r="F11" s="9">
        <f t="shared" si="3"/>
        <v>1.741935483870968</v>
      </c>
      <c r="G11" s="9">
        <f t="shared" si="3"/>
        <v>2.7</v>
      </c>
      <c r="H11" s="9">
        <f t="shared" si="3"/>
        <v>1.5882352941176472</v>
      </c>
      <c r="I11" s="9">
        <f t="shared" si="3"/>
        <v>1.4285714285714286</v>
      </c>
      <c r="J11" s="10">
        <f t="shared" si="3"/>
        <v>1.005586592178771</v>
      </c>
    </row>
    <row r="12" spans="1:10" ht="21.75" customHeight="1" thickBot="1" x14ac:dyDescent="0.3">
      <c r="A12" s="39" t="s">
        <v>2</v>
      </c>
      <c r="B12" s="46">
        <f>SUM(B8:B11)</f>
        <v>92.480326460481095</v>
      </c>
      <c r="C12" s="20">
        <f>SUM(C8:C11)</f>
        <v>50.239549062719995</v>
      </c>
      <c r="D12" s="20">
        <f t="shared" ref="D12:J12" si="4">SUM(D8:D11)</f>
        <v>87.255749999999992</v>
      </c>
      <c r="E12" s="20">
        <f t="shared" si="4"/>
        <v>78.184052194299682</v>
      </c>
      <c r="F12" s="20">
        <f>SUM(F8:F11)</f>
        <v>81.727678322714979</v>
      </c>
      <c r="G12" s="20">
        <f>SUM(G8:G11)</f>
        <v>85.08157868426315</v>
      </c>
      <c r="H12" s="20">
        <f>SUM(H8:H11)</f>
        <v>79.62665834685464</v>
      </c>
      <c r="I12" s="20">
        <f t="shared" si="4"/>
        <v>69.48802118933699</v>
      </c>
      <c r="J12" s="21">
        <f t="shared" si="4"/>
        <v>64.464511466909727</v>
      </c>
    </row>
    <row r="13" spans="1:10" ht="21.75" customHeight="1" thickTop="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</row>
    <row r="14" spans="1:10" ht="21.75" customHeight="1" thickBot="1" x14ac:dyDescent="0.3">
      <c r="A14" s="11"/>
      <c r="B14" s="6"/>
      <c r="C14" s="11"/>
      <c r="D14" s="11"/>
      <c r="E14" s="11"/>
      <c r="F14" s="11"/>
      <c r="G14" s="11"/>
      <c r="H14" s="11"/>
      <c r="I14" s="11"/>
      <c r="J14" s="11"/>
    </row>
    <row r="15" spans="1:10" ht="21.75" customHeight="1" thickTop="1" x14ac:dyDescent="0.25">
      <c r="A15" s="12"/>
      <c r="B15" s="13" t="s">
        <v>0</v>
      </c>
      <c r="C15" s="11"/>
      <c r="D15" s="11"/>
      <c r="E15" s="11"/>
      <c r="F15" s="11"/>
      <c r="G15" s="11"/>
      <c r="H15" s="11"/>
      <c r="I15" s="11"/>
      <c r="J15" s="11"/>
    </row>
    <row r="16" spans="1:10" ht="21.75" customHeight="1" x14ac:dyDescent="0.25">
      <c r="A16" s="14" t="s">
        <v>3</v>
      </c>
      <c r="B16" s="15">
        <v>85</v>
      </c>
      <c r="C16" s="11"/>
      <c r="D16" s="11"/>
      <c r="E16" s="11"/>
      <c r="F16" s="11"/>
      <c r="G16" s="11"/>
      <c r="H16" s="11"/>
      <c r="I16" s="11"/>
      <c r="J16" s="11"/>
    </row>
    <row r="17" spans="1:10" ht="21.75" customHeight="1" x14ac:dyDescent="0.25">
      <c r="A17" s="14" t="s">
        <v>4</v>
      </c>
      <c r="B17" s="15">
        <v>2</v>
      </c>
      <c r="C17" s="11"/>
      <c r="D17" s="11"/>
      <c r="E17" s="11"/>
      <c r="F17" s="11"/>
      <c r="G17" s="11"/>
      <c r="H17" s="11"/>
      <c r="I17" s="11"/>
      <c r="J17" s="11"/>
    </row>
    <row r="18" spans="1:10" ht="21.75" customHeight="1" x14ac:dyDescent="0.25">
      <c r="A18" s="14" t="s">
        <v>5</v>
      </c>
      <c r="B18" s="15">
        <v>10</v>
      </c>
      <c r="C18" s="11"/>
      <c r="D18" s="11"/>
      <c r="E18" s="11"/>
      <c r="F18" s="11"/>
      <c r="G18" s="11"/>
      <c r="H18" s="11"/>
      <c r="I18" s="11"/>
      <c r="J18" s="11"/>
    </row>
    <row r="19" spans="1:10" ht="21.75" customHeight="1" thickBot="1" x14ac:dyDescent="0.3">
      <c r="A19" s="16" t="s">
        <v>6</v>
      </c>
      <c r="B19" s="17">
        <v>3</v>
      </c>
      <c r="C19" s="11"/>
      <c r="D19" s="11"/>
      <c r="E19" s="11"/>
      <c r="F19" s="11"/>
      <c r="G19" s="11"/>
      <c r="H19" s="11"/>
      <c r="I19" s="11"/>
      <c r="J19" s="11"/>
    </row>
    <row r="20" spans="1:10" ht="21.75" customHeight="1" thickTop="1" x14ac:dyDescent="0.25">
      <c r="A20" s="30"/>
      <c r="B20" s="27"/>
      <c r="C20" s="30"/>
      <c r="D20" s="11"/>
      <c r="E20" s="11"/>
      <c r="F20" s="11"/>
      <c r="G20" s="11"/>
      <c r="H20" s="11"/>
      <c r="I20" s="11"/>
      <c r="J20" s="11"/>
    </row>
    <row r="21" spans="1:10" ht="21.75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 ht="21.75" customHeight="1" x14ac:dyDescent="0.25">
      <c r="A22" s="11"/>
      <c r="B22" s="11"/>
      <c r="C22" s="11"/>
      <c r="D22" s="11"/>
      <c r="E22" s="11"/>
      <c r="F22" s="11"/>
      <c r="G22" s="11"/>
      <c r="H22" s="11"/>
    </row>
  </sheetData>
  <mergeCells count="2">
    <mergeCell ref="B7:J7"/>
    <mergeCell ref="A1:J1"/>
  </mergeCells>
  <conditionalFormatting sqref="B12:J12">
    <cfRule type="expression" dxfId="27" priority="1">
      <formula>B12=MAX($B12:$J12)</formula>
    </cfRule>
  </conditionalFormatting>
  <pageMargins left="0.7" right="0.7" top="0.75" bottom="0.75" header="0.3" footer="0.3"/>
  <pageSetup paperSize="9" scale="54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22"/>
  <sheetViews>
    <sheetView topLeftCell="B1" zoomScale="90" zoomScaleNormal="90" workbookViewId="0">
      <selection activeCell="G14" sqref="G14"/>
    </sheetView>
  </sheetViews>
  <sheetFormatPr defaultRowHeight="21.75" customHeight="1" x14ac:dyDescent="0.25"/>
  <cols>
    <col min="1" max="1" width="71.85546875" bestFit="1" customWidth="1"/>
    <col min="2" max="3" width="18.7109375" customWidth="1"/>
    <col min="4" max="4" width="20.5703125" customWidth="1"/>
    <col min="5" max="6" width="18.7109375" customWidth="1"/>
    <col min="7" max="7" width="21.85546875" customWidth="1"/>
    <col min="8" max="8" width="18.5703125" customWidth="1"/>
    <col min="9" max="9" width="23.42578125" customWidth="1"/>
    <col min="10" max="10" width="16.85546875" customWidth="1"/>
    <col min="11" max="12" width="20.28515625" customWidth="1"/>
    <col min="13" max="13" width="18.7109375" customWidth="1"/>
  </cols>
  <sheetData>
    <row r="1" spans="1:13" ht="21.75" customHeight="1" thickTop="1" thickBot="1" x14ac:dyDescent="0.3">
      <c r="A1" s="63" t="s">
        <v>33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13" s="26" customFormat="1" ht="21.75" customHeight="1" thickTop="1" x14ac:dyDescent="0.25">
      <c r="A2" s="42" t="s">
        <v>1</v>
      </c>
      <c r="B2" s="47" t="s">
        <v>54</v>
      </c>
      <c r="C2" s="29" t="s">
        <v>76</v>
      </c>
      <c r="D2" s="29" t="s">
        <v>56</v>
      </c>
      <c r="E2" s="29" t="s">
        <v>57</v>
      </c>
      <c r="F2" s="29" t="s">
        <v>59</v>
      </c>
      <c r="G2" s="37" t="s">
        <v>60</v>
      </c>
      <c r="H2" s="37" t="s">
        <v>61</v>
      </c>
      <c r="I2" s="37" t="s">
        <v>72</v>
      </c>
      <c r="J2" s="37" t="s">
        <v>62</v>
      </c>
      <c r="K2" s="37" t="s">
        <v>63</v>
      </c>
      <c r="L2" s="37" t="s">
        <v>64</v>
      </c>
      <c r="M2" s="31" t="s">
        <v>65</v>
      </c>
    </row>
    <row r="3" spans="1:13" ht="21.75" customHeight="1" x14ac:dyDescent="0.25">
      <c r="A3" s="43" t="s">
        <v>3</v>
      </c>
      <c r="B3" s="44">
        <v>113328</v>
      </c>
      <c r="C3" s="7">
        <v>127102.98</v>
      </c>
      <c r="D3" s="7">
        <v>147963.70000000001</v>
      </c>
      <c r="E3" s="7">
        <v>130775.1</v>
      </c>
      <c r="F3" s="7">
        <v>148832.82</v>
      </c>
      <c r="G3" s="18">
        <v>118230.48</v>
      </c>
      <c r="H3" s="18">
        <v>99007.2</v>
      </c>
      <c r="I3" s="18">
        <v>141057.24</v>
      </c>
      <c r="J3" s="18">
        <v>126938.69</v>
      </c>
      <c r="K3" s="18">
        <v>114387.84</v>
      </c>
      <c r="L3" s="18">
        <v>146167</v>
      </c>
      <c r="M3" s="8">
        <v>111749.96</v>
      </c>
    </row>
    <row r="4" spans="1:13" ht="21.75" customHeight="1" x14ac:dyDescent="0.25">
      <c r="A4" s="43" t="s">
        <v>4</v>
      </c>
      <c r="B4" s="44">
        <v>0.3</v>
      </c>
      <c r="C4" s="7">
        <v>6.15</v>
      </c>
      <c r="D4" s="7">
        <v>14</v>
      </c>
      <c r="E4" s="7">
        <v>2.5</v>
      </c>
      <c r="F4" s="40">
        <v>0.15</v>
      </c>
      <c r="G4" s="18">
        <v>1.25</v>
      </c>
      <c r="H4" s="18">
        <v>0.5</v>
      </c>
      <c r="I4" s="18">
        <v>1</v>
      </c>
      <c r="J4" s="18">
        <v>0.5</v>
      </c>
      <c r="K4" s="18">
        <v>1.5</v>
      </c>
      <c r="L4" s="18">
        <v>0.95</v>
      </c>
      <c r="M4" s="8">
        <v>3.75</v>
      </c>
    </row>
    <row r="5" spans="1:13" ht="21.75" customHeight="1" x14ac:dyDescent="0.25">
      <c r="A5" s="43" t="s">
        <v>5</v>
      </c>
      <c r="B5" s="44">
        <v>0.3</v>
      </c>
      <c r="C5" s="7">
        <v>6.15</v>
      </c>
      <c r="D5" s="7">
        <v>7.2</v>
      </c>
      <c r="E5" s="7">
        <v>1.5</v>
      </c>
      <c r="F5" s="40">
        <v>0.25</v>
      </c>
      <c r="G5" s="18">
        <v>0.3</v>
      </c>
      <c r="H5" s="18">
        <v>1</v>
      </c>
      <c r="I5" s="18">
        <v>0.25</v>
      </c>
      <c r="J5" s="18">
        <v>0.8</v>
      </c>
      <c r="K5" s="18">
        <v>0.75</v>
      </c>
      <c r="L5" s="18">
        <v>0.25</v>
      </c>
      <c r="M5" s="8">
        <v>1.6</v>
      </c>
    </row>
    <row r="6" spans="1:13" ht="21.75" customHeight="1" x14ac:dyDescent="0.25">
      <c r="A6" s="43" t="s">
        <v>6</v>
      </c>
      <c r="B6" s="44">
        <v>9</v>
      </c>
      <c r="C6" s="7">
        <v>24.69</v>
      </c>
      <c r="D6" s="7">
        <v>26.54</v>
      </c>
      <c r="E6" s="7">
        <v>23.8</v>
      </c>
      <c r="F6" s="7">
        <v>10.28</v>
      </c>
      <c r="G6" s="18">
        <v>15.5</v>
      </c>
      <c r="H6" s="18">
        <v>10</v>
      </c>
      <c r="I6" s="18">
        <v>17</v>
      </c>
      <c r="J6" s="18">
        <v>17</v>
      </c>
      <c r="K6" s="18">
        <v>18.899999999999999</v>
      </c>
      <c r="L6" s="18">
        <v>10.29</v>
      </c>
      <c r="M6" s="8">
        <v>26.85</v>
      </c>
    </row>
    <row r="7" spans="1:13" ht="21.75" customHeight="1" x14ac:dyDescent="0.25">
      <c r="A7" s="38"/>
      <c r="B7" s="60" t="s">
        <v>66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2"/>
    </row>
    <row r="8" spans="1:13" ht="21.75" customHeight="1" x14ac:dyDescent="0.25">
      <c r="A8" s="43" t="s">
        <v>3</v>
      </c>
      <c r="B8" s="45">
        <f t="shared" ref="B8:M8" si="0">IF(B3="","---",(MIN($B3:$M3)/B3)*$B16)</f>
        <v>74.258894536213461</v>
      </c>
      <c r="C8" s="9">
        <f t="shared" si="0"/>
        <v>66.210973180959243</v>
      </c>
      <c r="D8" s="9">
        <f t="shared" si="0"/>
        <v>56.876193282541593</v>
      </c>
      <c r="E8" s="9">
        <f t="shared" si="0"/>
        <v>64.351791740170711</v>
      </c>
      <c r="F8" s="9">
        <f t="shared" si="0"/>
        <v>56.54406064468845</v>
      </c>
      <c r="G8" s="9">
        <f t="shared" si="0"/>
        <v>71.179716093514969</v>
      </c>
      <c r="H8" s="9">
        <f t="shared" si="0"/>
        <v>85</v>
      </c>
      <c r="I8" s="9">
        <f t="shared" si="0"/>
        <v>59.660971673626968</v>
      </c>
      <c r="J8" s="9">
        <f t="shared" si="0"/>
        <v>66.296666524603324</v>
      </c>
      <c r="K8" s="9">
        <f t="shared" si="0"/>
        <v>73.570862077647419</v>
      </c>
      <c r="L8" s="9">
        <f t="shared" si="0"/>
        <v>57.575321378970628</v>
      </c>
      <c r="M8" s="10">
        <f t="shared" si="0"/>
        <v>75.307516888596638</v>
      </c>
    </row>
    <row r="9" spans="1:13" ht="21.75" customHeight="1" x14ac:dyDescent="0.25">
      <c r="A9" s="43" t="s">
        <v>4</v>
      </c>
      <c r="B9" s="45">
        <f t="shared" ref="B9:M9" si="1">IF(B4="","---",(MIN($B4:$M4)/B4)*$B17)</f>
        <v>1</v>
      </c>
      <c r="C9" s="9">
        <f t="shared" si="1"/>
        <v>4.8780487804878044E-2</v>
      </c>
      <c r="D9" s="9">
        <f t="shared" si="1"/>
        <v>2.1428571428571429E-2</v>
      </c>
      <c r="E9" s="9">
        <f t="shared" si="1"/>
        <v>0.12</v>
      </c>
      <c r="F9" s="9">
        <f t="shared" si="1"/>
        <v>2</v>
      </c>
      <c r="G9" s="9">
        <f t="shared" si="1"/>
        <v>0.24</v>
      </c>
      <c r="H9" s="9">
        <f t="shared" si="1"/>
        <v>0.6</v>
      </c>
      <c r="I9" s="9">
        <f t="shared" si="1"/>
        <v>0.3</v>
      </c>
      <c r="J9" s="9">
        <f t="shared" si="1"/>
        <v>0.6</v>
      </c>
      <c r="K9" s="9">
        <f t="shared" si="1"/>
        <v>0.19999999999999998</v>
      </c>
      <c r="L9" s="9">
        <f t="shared" si="1"/>
        <v>0.31578947368421051</v>
      </c>
      <c r="M9" s="10">
        <f t="shared" si="1"/>
        <v>0.08</v>
      </c>
    </row>
    <row r="10" spans="1:13" ht="21.75" customHeight="1" x14ac:dyDescent="0.25">
      <c r="A10" s="43" t="s">
        <v>5</v>
      </c>
      <c r="B10" s="45">
        <f t="shared" ref="B10:M10" si="2">IF(B5="","---",(MIN($B5:$M5)/B5)*$B18)</f>
        <v>8.3333333333333339</v>
      </c>
      <c r="C10" s="9">
        <f t="shared" si="2"/>
        <v>0.4065040650406504</v>
      </c>
      <c r="D10" s="9">
        <f t="shared" si="2"/>
        <v>0.34722222222222221</v>
      </c>
      <c r="E10" s="9">
        <f t="shared" si="2"/>
        <v>1.6666666666666665</v>
      </c>
      <c r="F10" s="9">
        <f t="shared" si="2"/>
        <v>10</v>
      </c>
      <c r="G10" s="9">
        <f t="shared" si="2"/>
        <v>8.3333333333333339</v>
      </c>
      <c r="H10" s="9">
        <f t="shared" si="2"/>
        <v>2.5</v>
      </c>
      <c r="I10" s="9">
        <f t="shared" si="2"/>
        <v>10</v>
      </c>
      <c r="J10" s="9">
        <f t="shared" si="2"/>
        <v>3.125</v>
      </c>
      <c r="K10" s="9">
        <f t="shared" si="2"/>
        <v>3.333333333333333</v>
      </c>
      <c r="L10" s="9">
        <f t="shared" si="2"/>
        <v>10</v>
      </c>
      <c r="M10" s="10">
        <f t="shared" si="2"/>
        <v>1.5625</v>
      </c>
    </row>
    <row r="11" spans="1:13" ht="21.75" customHeight="1" x14ac:dyDescent="0.25">
      <c r="A11" s="43" t="s">
        <v>6</v>
      </c>
      <c r="B11" s="45">
        <f t="shared" ref="B11:M11" si="3">IF(B6="","---",(MIN($B6:$M6)/B6)*$B19)</f>
        <v>3</v>
      </c>
      <c r="C11" s="9">
        <f t="shared" si="3"/>
        <v>1.0935601458080193</v>
      </c>
      <c r="D11" s="9">
        <f t="shared" si="3"/>
        <v>1.0173323285606632</v>
      </c>
      <c r="E11" s="9">
        <f t="shared" si="3"/>
        <v>1.134453781512605</v>
      </c>
      <c r="F11" s="9">
        <f t="shared" si="3"/>
        <v>2.626459143968872</v>
      </c>
      <c r="G11" s="9">
        <f t="shared" si="3"/>
        <v>1.741935483870968</v>
      </c>
      <c r="H11" s="9">
        <f t="shared" si="3"/>
        <v>2.7</v>
      </c>
      <c r="I11" s="9">
        <f t="shared" si="3"/>
        <v>1.5882352941176472</v>
      </c>
      <c r="J11" s="9">
        <f t="shared" si="3"/>
        <v>1.5882352941176472</v>
      </c>
      <c r="K11" s="9">
        <f t="shared" si="3"/>
        <v>1.4285714285714286</v>
      </c>
      <c r="L11" s="9">
        <f t="shared" si="3"/>
        <v>2.6239067055393588</v>
      </c>
      <c r="M11" s="10">
        <f t="shared" si="3"/>
        <v>1.005586592178771</v>
      </c>
    </row>
    <row r="12" spans="1:13" ht="21.75" customHeight="1" thickBot="1" x14ac:dyDescent="0.3">
      <c r="A12" s="39" t="s">
        <v>2</v>
      </c>
      <c r="B12" s="46">
        <f>SUM(B8:B11)</f>
        <v>86.59222786954679</v>
      </c>
      <c r="C12" s="20">
        <f>SUM(C8:C11)</f>
        <v>67.759817879612783</v>
      </c>
      <c r="D12" s="20">
        <f>SUM(D8:D11)</f>
        <v>58.262176404753049</v>
      </c>
      <c r="E12" s="20">
        <f t="shared" ref="E12:L12" si="4">SUM(E8:E11)</f>
        <v>67.272912188349991</v>
      </c>
      <c r="F12" s="20">
        <f t="shared" si="4"/>
        <v>71.170519788657316</v>
      </c>
      <c r="G12" s="20">
        <f>SUM(G8:G11)</f>
        <v>81.494984910719268</v>
      </c>
      <c r="H12" s="20">
        <f>SUM(H8:H11)</f>
        <v>90.8</v>
      </c>
      <c r="I12" s="20">
        <f>SUM(I8:I11)</f>
        <v>71.549206967744624</v>
      </c>
      <c r="J12" s="20">
        <f t="shared" si="4"/>
        <v>71.609901818720971</v>
      </c>
      <c r="K12" s="20">
        <f t="shared" si="4"/>
        <v>78.532766839552181</v>
      </c>
      <c r="L12" s="20">
        <f t="shared" si="4"/>
        <v>70.515017558194188</v>
      </c>
      <c r="M12" s="21">
        <f>SUM(M8:M11)</f>
        <v>77.955603480775409</v>
      </c>
    </row>
    <row r="13" spans="1:13" ht="21.75" customHeight="1" thickTop="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spans="1:13" ht="21.75" customHeight="1" thickBot="1" x14ac:dyDescent="0.3">
      <c r="A14" s="11"/>
      <c r="B14" s="6"/>
      <c r="C14" s="6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1:13" ht="21.75" customHeight="1" thickTop="1" x14ac:dyDescent="0.25">
      <c r="A15" s="12"/>
      <c r="B15" s="13" t="s">
        <v>0</v>
      </c>
      <c r="C15" s="34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spans="1:13" ht="21.75" customHeight="1" x14ac:dyDescent="0.25">
      <c r="A16" s="14" t="s">
        <v>3</v>
      </c>
      <c r="B16" s="15">
        <v>85</v>
      </c>
      <c r="C16" s="35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 ht="21.75" customHeight="1" x14ac:dyDescent="0.25">
      <c r="A17" s="14" t="s">
        <v>4</v>
      </c>
      <c r="B17" s="15">
        <v>2</v>
      </c>
      <c r="C17" s="35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1:13" ht="21.75" customHeight="1" x14ac:dyDescent="0.25">
      <c r="A18" s="14" t="s">
        <v>5</v>
      </c>
      <c r="B18" s="15">
        <v>10</v>
      </c>
      <c r="C18" s="35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13" ht="21.75" customHeight="1" thickBot="1" x14ac:dyDescent="0.3">
      <c r="A19" s="16" t="s">
        <v>6</v>
      </c>
      <c r="B19" s="17">
        <v>3</v>
      </c>
      <c r="C19" s="35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ht="21.75" customHeight="1" thickTop="1" x14ac:dyDescent="0.25">
      <c r="A20" s="30"/>
      <c r="B20" s="27"/>
      <c r="C20" s="30"/>
      <c r="D20" s="11"/>
      <c r="E20" s="11"/>
      <c r="F20" s="11"/>
      <c r="G20" s="11"/>
    </row>
    <row r="21" spans="1:13" ht="21.75" customHeight="1" x14ac:dyDescent="0.25">
      <c r="A21" s="11"/>
      <c r="B21" s="11"/>
      <c r="C21" s="11"/>
      <c r="D21" s="11"/>
      <c r="E21" s="11"/>
      <c r="F21" s="11"/>
      <c r="G21" s="11"/>
    </row>
    <row r="22" spans="1:13" ht="21.75" customHeight="1" x14ac:dyDescent="0.25">
      <c r="A22" s="11"/>
      <c r="B22" s="11"/>
      <c r="C22" s="11"/>
      <c r="D22" s="11"/>
      <c r="E22" s="11"/>
      <c r="F22" s="11"/>
    </row>
  </sheetData>
  <mergeCells count="2">
    <mergeCell ref="B7:M7"/>
    <mergeCell ref="A1:M1"/>
  </mergeCells>
  <conditionalFormatting sqref="B12:M12">
    <cfRule type="expression" dxfId="26" priority="1">
      <formula>B12=MAX($B12:$M12)</formula>
    </cfRule>
  </conditionalFormatting>
  <pageMargins left="0.7" right="0.7" top="0.75" bottom="0.75" header="0.3" footer="0.3"/>
  <pageSetup paperSize="9" scale="42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24"/>
  <sheetViews>
    <sheetView topLeftCell="B1" zoomScale="110" zoomScaleNormal="110" zoomScalePageLayoutView="120" workbookViewId="0">
      <selection activeCell="F13" sqref="F13"/>
    </sheetView>
  </sheetViews>
  <sheetFormatPr defaultRowHeight="21.75" customHeight="1" x14ac:dyDescent="0.25"/>
  <cols>
    <col min="1" max="1" width="71.85546875" bestFit="1" customWidth="1"/>
    <col min="2" max="8" width="18.7109375" customWidth="1"/>
    <col min="9" max="9" width="19.5703125" customWidth="1"/>
    <col min="10" max="10" width="19.85546875" customWidth="1"/>
  </cols>
  <sheetData>
    <row r="1" spans="1:10" ht="21.75" customHeight="1" thickTop="1" thickBot="1" x14ac:dyDescent="0.3">
      <c r="A1" s="63" t="s">
        <v>34</v>
      </c>
      <c r="B1" s="64"/>
      <c r="C1" s="64"/>
      <c r="D1" s="64"/>
      <c r="E1" s="64"/>
      <c r="F1" s="64"/>
      <c r="G1" s="64"/>
      <c r="H1" s="64"/>
      <c r="I1" s="64"/>
      <c r="J1" s="65"/>
    </row>
    <row r="2" spans="1:10" ht="21.75" customHeight="1" thickTop="1" x14ac:dyDescent="0.25">
      <c r="A2" s="42" t="s">
        <v>1</v>
      </c>
      <c r="B2" s="47" t="s">
        <v>54</v>
      </c>
      <c r="C2" s="29" t="s">
        <v>74</v>
      </c>
      <c r="D2" s="29" t="s">
        <v>56</v>
      </c>
      <c r="E2" s="29" t="s">
        <v>59</v>
      </c>
      <c r="F2" s="29" t="s">
        <v>60</v>
      </c>
      <c r="G2" s="29" t="s">
        <v>61</v>
      </c>
      <c r="H2" s="29" t="s">
        <v>71</v>
      </c>
      <c r="I2" s="37" t="s">
        <v>63</v>
      </c>
      <c r="J2" s="31" t="s">
        <v>64</v>
      </c>
    </row>
    <row r="3" spans="1:10" ht="21.75" customHeight="1" x14ac:dyDescent="0.25">
      <c r="A3" s="43" t="s">
        <v>3</v>
      </c>
      <c r="B3" s="44">
        <v>130140</v>
      </c>
      <c r="C3" s="7">
        <v>143929.20000000001</v>
      </c>
      <c r="D3" s="7">
        <v>206561</v>
      </c>
      <c r="E3" s="7">
        <v>175603.97</v>
      </c>
      <c r="F3" s="7">
        <v>167319.75</v>
      </c>
      <c r="G3" s="7">
        <v>156168</v>
      </c>
      <c r="H3" s="7">
        <v>160134</v>
      </c>
      <c r="I3" s="18">
        <v>143013.24</v>
      </c>
      <c r="J3" s="8">
        <v>153227.79999999999</v>
      </c>
    </row>
    <row r="4" spans="1:10" ht="21.75" customHeight="1" x14ac:dyDescent="0.25">
      <c r="A4" s="43" t="s">
        <v>4</v>
      </c>
      <c r="B4" s="44">
        <v>0.4</v>
      </c>
      <c r="C4" s="7">
        <v>0.1</v>
      </c>
      <c r="D4" s="7">
        <v>14</v>
      </c>
      <c r="E4" s="7">
        <v>0.15</v>
      </c>
      <c r="F4" s="7">
        <v>1.25</v>
      </c>
      <c r="G4" s="40">
        <v>0.5</v>
      </c>
      <c r="H4" s="7">
        <v>2.6</v>
      </c>
      <c r="I4" s="18">
        <v>1.5</v>
      </c>
      <c r="J4" s="8">
        <v>0.95</v>
      </c>
    </row>
    <row r="5" spans="1:10" ht="21.75" customHeight="1" x14ac:dyDescent="0.25">
      <c r="A5" s="43" t="s">
        <v>5</v>
      </c>
      <c r="B5" s="44">
        <v>0.4</v>
      </c>
      <c r="C5" s="7">
        <v>0.5</v>
      </c>
      <c r="D5" s="7">
        <v>7.2</v>
      </c>
      <c r="E5" s="7">
        <v>0.25</v>
      </c>
      <c r="F5" s="7">
        <v>0.27</v>
      </c>
      <c r="G5" s="40">
        <v>1</v>
      </c>
      <c r="H5" s="7">
        <v>1.25</v>
      </c>
      <c r="I5" s="18">
        <v>0.75</v>
      </c>
      <c r="J5" s="8">
        <v>0.25</v>
      </c>
    </row>
    <row r="6" spans="1:10" ht="21.75" customHeight="1" x14ac:dyDescent="0.25">
      <c r="A6" s="43" t="s">
        <v>6</v>
      </c>
      <c r="B6" s="44">
        <v>9</v>
      </c>
      <c r="C6" s="7">
        <v>9</v>
      </c>
      <c r="D6" s="7">
        <v>26.54</v>
      </c>
      <c r="E6" s="7">
        <v>10.28</v>
      </c>
      <c r="F6" s="7">
        <v>15.5</v>
      </c>
      <c r="G6" s="7">
        <v>10</v>
      </c>
      <c r="H6" s="7">
        <v>19.5</v>
      </c>
      <c r="I6" s="18">
        <v>18.899999999999999</v>
      </c>
      <c r="J6" s="8">
        <v>10.29</v>
      </c>
    </row>
    <row r="7" spans="1:10" ht="21.75" customHeight="1" x14ac:dyDescent="0.25">
      <c r="A7" s="38"/>
      <c r="B7" s="60" t="s">
        <v>66</v>
      </c>
      <c r="C7" s="61"/>
      <c r="D7" s="61"/>
      <c r="E7" s="61"/>
      <c r="F7" s="61"/>
      <c r="G7" s="61"/>
      <c r="H7" s="61"/>
      <c r="I7" s="61"/>
      <c r="J7" s="62"/>
    </row>
    <row r="8" spans="1:10" ht="21.75" customHeight="1" x14ac:dyDescent="0.25">
      <c r="A8" s="43" t="s">
        <v>3</v>
      </c>
      <c r="B8" s="45">
        <f t="shared" ref="B8:J8" si="0">IF(B3="","---",(MIN($B3:$J3)/B3)*$B16)</f>
        <v>85</v>
      </c>
      <c r="C8" s="9">
        <f t="shared" si="0"/>
        <v>76.856537797750548</v>
      </c>
      <c r="D8" s="9">
        <f t="shared" si="0"/>
        <v>53.552703559723277</v>
      </c>
      <c r="E8" s="9">
        <f t="shared" si="0"/>
        <v>62.993450546704608</v>
      </c>
      <c r="F8" s="9">
        <f t="shared" si="0"/>
        <v>66.112338800410598</v>
      </c>
      <c r="G8" s="9">
        <f t="shared" si="0"/>
        <v>70.833333333333343</v>
      </c>
      <c r="H8" s="9">
        <f t="shared" si="0"/>
        <v>69.079021319644795</v>
      </c>
      <c r="I8" s="9">
        <f t="shared" si="0"/>
        <v>77.348782532302607</v>
      </c>
      <c r="J8" s="10">
        <f t="shared" si="0"/>
        <v>72.192513368983967</v>
      </c>
    </row>
    <row r="9" spans="1:10" ht="21.75" customHeight="1" x14ac:dyDescent="0.25">
      <c r="A9" s="43" t="s">
        <v>4</v>
      </c>
      <c r="B9" s="45">
        <f t="shared" ref="B9:J9" si="1">IF(B4="","---",(MIN($B4:$J4)/B4)*$B17)</f>
        <v>0.5</v>
      </c>
      <c r="C9" s="9">
        <f t="shared" si="1"/>
        <v>2</v>
      </c>
      <c r="D9" s="9">
        <f t="shared" si="1"/>
        <v>1.4285714285714287E-2</v>
      </c>
      <c r="E9" s="9">
        <f t="shared" si="1"/>
        <v>1.3333333333333335</v>
      </c>
      <c r="F9" s="9">
        <f t="shared" si="1"/>
        <v>0.16</v>
      </c>
      <c r="G9" s="9">
        <f t="shared" si="1"/>
        <v>0.4</v>
      </c>
      <c r="H9" s="9">
        <f t="shared" si="1"/>
        <v>7.6923076923076927E-2</v>
      </c>
      <c r="I9" s="9">
        <f t="shared" si="1"/>
        <v>0.13333333333333333</v>
      </c>
      <c r="J9" s="10">
        <f t="shared" si="1"/>
        <v>0.2105263157894737</v>
      </c>
    </row>
    <row r="10" spans="1:10" ht="21.75" customHeight="1" x14ac:dyDescent="0.25">
      <c r="A10" s="43" t="s">
        <v>5</v>
      </c>
      <c r="B10" s="45">
        <f t="shared" ref="B10:J10" si="2">IF(B5="","---",(MIN($B5:$J5)/B5)*$B18)</f>
        <v>6.25</v>
      </c>
      <c r="C10" s="9">
        <f t="shared" si="2"/>
        <v>5</v>
      </c>
      <c r="D10" s="9">
        <f t="shared" si="2"/>
        <v>0.34722222222222221</v>
      </c>
      <c r="E10" s="9">
        <f t="shared" si="2"/>
        <v>10</v>
      </c>
      <c r="F10" s="9">
        <f t="shared" si="2"/>
        <v>9.2592592592592577</v>
      </c>
      <c r="G10" s="9">
        <f t="shared" si="2"/>
        <v>2.5</v>
      </c>
      <c r="H10" s="9">
        <f t="shared" si="2"/>
        <v>2</v>
      </c>
      <c r="I10" s="9">
        <f t="shared" si="2"/>
        <v>3.333333333333333</v>
      </c>
      <c r="J10" s="10">
        <f t="shared" si="2"/>
        <v>10</v>
      </c>
    </row>
    <row r="11" spans="1:10" ht="21.75" customHeight="1" x14ac:dyDescent="0.25">
      <c r="A11" s="43" t="s">
        <v>6</v>
      </c>
      <c r="B11" s="45">
        <f t="shared" ref="B11:J11" si="3">IF(B6="","---",(MIN($B6:$J6)/B6)*$B19)</f>
        <v>3</v>
      </c>
      <c r="C11" s="9">
        <f t="shared" si="3"/>
        <v>3</v>
      </c>
      <c r="D11" s="9">
        <f t="shared" si="3"/>
        <v>1.0173323285606632</v>
      </c>
      <c r="E11" s="9">
        <f t="shared" si="3"/>
        <v>2.626459143968872</v>
      </c>
      <c r="F11" s="9">
        <f t="shared" si="3"/>
        <v>1.741935483870968</v>
      </c>
      <c r="G11" s="9">
        <f t="shared" si="3"/>
        <v>2.7</v>
      </c>
      <c r="H11" s="9">
        <f t="shared" si="3"/>
        <v>1.3846153846153846</v>
      </c>
      <c r="I11" s="9">
        <f t="shared" si="3"/>
        <v>1.4285714285714286</v>
      </c>
      <c r="J11" s="10">
        <f t="shared" si="3"/>
        <v>2.6239067055393588</v>
      </c>
    </row>
    <row r="12" spans="1:10" ht="21.75" customHeight="1" thickBot="1" x14ac:dyDescent="0.3">
      <c r="A12" s="39" t="s">
        <v>2</v>
      </c>
      <c r="B12" s="46">
        <f>SUM(B8:B11)</f>
        <v>94.75</v>
      </c>
      <c r="C12" s="20">
        <f>SUM(C8:C11)</f>
        <v>86.856537797750548</v>
      </c>
      <c r="D12" s="20">
        <f>SUM(D8:D11)</f>
        <v>54.931543824791873</v>
      </c>
      <c r="E12" s="20">
        <f t="shared" ref="E12:G12" si="4">SUM(E8:E11)</f>
        <v>76.953243024006809</v>
      </c>
      <c r="F12" s="20">
        <f t="shared" si="4"/>
        <v>77.273533543540822</v>
      </c>
      <c r="G12" s="20">
        <f t="shared" si="4"/>
        <v>76.433333333333351</v>
      </c>
      <c r="H12" s="20">
        <f>SUM(H8:H11)</f>
        <v>72.540559781183262</v>
      </c>
      <c r="I12" s="20">
        <f>SUM(I8:I11)</f>
        <v>82.244020627540706</v>
      </c>
      <c r="J12" s="21">
        <f>SUM(J8:J11)</f>
        <v>85.026946390312801</v>
      </c>
    </row>
    <row r="13" spans="1:10" ht="21.75" customHeight="1" thickTop="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</row>
    <row r="14" spans="1:10" ht="21.75" customHeight="1" thickBot="1" x14ac:dyDescent="0.3">
      <c r="A14" s="11"/>
      <c r="B14" s="6"/>
      <c r="C14" s="6"/>
      <c r="D14" s="11"/>
      <c r="E14" s="11"/>
      <c r="F14" s="11"/>
      <c r="G14" s="11"/>
      <c r="H14" s="11"/>
      <c r="I14" s="11"/>
      <c r="J14" s="11"/>
    </row>
    <row r="15" spans="1:10" ht="21.75" customHeight="1" thickTop="1" x14ac:dyDescent="0.25">
      <c r="A15" s="12"/>
      <c r="B15" s="13" t="s">
        <v>0</v>
      </c>
      <c r="C15" s="34"/>
      <c r="D15" s="11"/>
      <c r="E15" s="11"/>
      <c r="F15" s="11"/>
      <c r="G15" s="11"/>
      <c r="H15" s="11"/>
      <c r="I15" s="11"/>
      <c r="J15" s="11"/>
    </row>
    <row r="16" spans="1:10" ht="21.75" customHeight="1" x14ac:dyDescent="0.25">
      <c r="A16" s="14" t="s">
        <v>3</v>
      </c>
      <c r="B16" s="15">
        <v>85</v>
      </c>
      <c r="C16" s="35"/>
      <c r="D16" s="11"/>
      <c r="E16" s="11"/>
      <c r="F16" s="11"/>
      <c r="G16" s="11"/>
      <c r="H16" s="11"/>
      <c r="I16" s="11"/>
      <c r="J16" s="11"/>
    </row>
    <row r="17" spans="1:10" ht="21.75" customHeight="1" x14ac:dyDescent="0.25">
      <c r="A17" s="14" t="s">
        <v>4</v>
      </c>
      <c r="B17" s="15">
        <v>2</v>
      </c>
      <c r="C17" s="35"/>
      <c r="D17" s="11"/>
      <c r="E17" s="11"/>
      <c r="F17" s="11"/>
      <c r="G17" s="11"/>
      <c r="H17" s="11"/>
      <c r="I17" s="11"/>
      <c r="J17" s="11"/>
    </row>
    <row r="18" spans="1:10" ht="21.75" customHeight="1" x14ac:dyDescent="0.25">
      <c r="A18" s="14" t="s">
        <v>5</v>
      </c>
      <c r="B18" s="15">
        <v>10</v>
      </c>
      <c r="C18" s="35"/>
      <c r="D18" s="11"/>
      <c r="E18" s="11"/>
      <c r="F18" s="11"/>
      <c r="G18" s="11"/>
      <c r="H18" s="11"/>
      <c r="I18" s="11"/>
      <c r="J18" s="11"/>
    </row>
    <row r="19" spans="1:10" ht="21.75" customHeight="1" thickBot="1" x14ac:dyDescent="0.3">
      <c r="A19" s="16" t="s">
        <v>6</v>
      </c>
      <c r="B19" s="17">
        <v>3</v>
      </c>
      <c r="C19" s="35"/>
      <c r="D19" s="11"/>
      <c r="E19" s="11"/>
      <c r="F19" s="11"/>
      <c r="G19" s="11"/>
      <c r="H19" s="11"/>
      <c r="I19" s="11"/>
      <c r="J19" s="11"/>
    </row>
    <row r="20" spans="1:10" ht="21.75" customHeight="1" thickTop="1" x14ac:dyDescent="0.25">
      <c r="A20" s="30"/>
      <c r="B20" s="27"/>
      <c r="C20" s="30"/>
      <c r="D20" s="11"/>
      <c r="E20" s="11"/>
      <c r="F20" s="11"/>
      <c r="G20" s="11"/>
      <c r="H20" s="11"/>
      <c r="I20" s="11"/>
      <c r="J20" s="11"/>
    </row>
    <row r="21" spans="1:10" ht="21.75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 ht="21.75" customHeight="1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</row>
    <row r="23" spans="1:10" ht="21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</row>
    <row r="24" spans="1:10" ht="21.75" customHeight="1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</row>
  </sheetData>
  <mergeCells count="2">
    <mergeCell ref="B7:J7"/>
    <mergeCell ref="A1:J1"/>
  </mergeCells>
  <conditionalFormatting sqref="B12:J12">
    <cfRule type="expression" dxfId="25" priority="22">
      <formula>B12=MAX($B12:$J12)</formula>
    </cfRule>
  </conditionalFormatting>
  <pageMargins left="0.7" right="0.7" top="0.75" bottom="0.75" header="0.3" footer="0.3"/>
  <pageSetup paperSize="9" scale="54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21"/>
  <sheetViews>
    <sheetView topLeftCell="B1" zoomScale="110" zoomScaleNormal="110" workbookViewId="0">
      <selection activeCell="G15" sqref="G15"/>
    </sheetView>
  </sheetViews>
  <sheetFormatPr defaultRowHeight="21.75" customHeight="1" x14ac:dyDescent="0.25"/>
  <cols>
    <col min="1" max="1" width="71.85546875" bestFit="1" customWidth="1"/>
    <col min="2" max="8" width="18.7109375" customWidth="1"/>
    <col min="9" max="9" width="17" bestFit="1" customWidth="1"/>
    <col min="10" max="10" width="15.5703125" bestFit="1" customWidth="1"/>
    <col min="11" max="11" width="18.28515625" bestFit="1" customWidth="1"/>
  </cols>
  <sheetData>
    <row r="1" spans="1:11" ht="21.75" customHeight="1" thickTop="1" thickBot="1" x14ac:dyDescent="0.3">
      <c r="A1" s="63" t="s">
        <v>35</v>
      </c>
      <c r="B1" s="64"/>
      <c r="C1" s="64"/>
      <c r="D1" s="64"/>
      <c r="E1" s="64"/>
      <c r="F1" s="64"/>
      <c r="G1" s="64"/>
      <c r="H1" s="64"/>
      <c r="I1" s="64"/>
      <c r="J1" s="64"/>
      <c r="K1" s="65"/>
    </row>
    <row r="2" spans="1:11" ht="21.75" customHeight="1" thickTop="1" x14ac:dyDescent="0.25">
      <c r="A2" s="42" t="s">
        <v>1</v>
      </c>
      <c r="B2" s="47" t="s">
        <v>80</v>
      </c>
      <c r="C2" s="29" t="s">
        <v>81</v>
      </c>
      <c r="D2" s="29" t="s">
        <v>59</v>
      </c>
      <c r="E2" s="29" t="s">
        <v>73</v>
      </c>
      <c r="F2" s="29" t="s">
        <v>60</v>
      </c>
      <c r="G2" s="29" t="s">
        <v>61</v>
      </c>
      <c r="H2" s="29" t="s">
        <v>72</v>
      </c>
      <c r="I2" s="37" t="s">
        <v>63</v>
      </c>
      <c r="J2" s="37" t="s">
        <v>64</v>
      </c>
      <c r="K2" s="31" t="s">
        <v>65</v>
      </c>
    </row>
    <row r="3" spans="1:11" ht="21.75" customHeight="1" x14ac:dyDescent="0.25">
      <c r="A3" s="43" t="s">
        <v>3</v>
      </c>
      <c r="B3" s="44">
        <v>153354.75</v>
      </c>
      <c r="C3" s="7">
        <v>181623.6</v>
      </c>
      <c r="D3" s="7">
        <v>140105.87</v>
      </c>
      <c r="E3" s="7">
        <v>147156</v>
      </c>
      <c r="F3" s="7">
        <v>156235.07999999999</v>
      </c>
      <c r="G3" s="7">
        <v>152784</v>
      </c>
      <c r="H3" s="7">
        <v>144800.88</v>
      </c>
      <c r="I3" s="18">
        <v>137860.20000000001</v>
      </c>
      <c r="J3" s="18">
        <v>129358.3</v>
      </c>
      <c r="K3" s="8">
        <v>148812.34</v>
      </c>
    </row>
    <row r="4" spans="1:11" ht="21.75" customHeight="1" x14ac:dyDescent="0.25">
      <c r="A4" s="43" t="s">
        <v>4</v>
      </c>
      <c r="B4" s="44">
        <v>0.04</v>
      </c>
      <c r="C4" s="7">
        <v>0.5</v>
      </c>
      <c r="D4" s="7">
        <v>0.15</v>
      </c>
      <c r="E4" s="7">
        <v>4.4000000000000004</v>
      </c>
      <c r="F4" s="7">
        <v>1.25</v>
      </c>
      <c r="G4" s="40">
        <v>0.5</v>
      </c>
      <c r="H4" s="7">
        <v>1</v>
      </c>
      <c r="I4" s="18">
        <v>1.5</v>
      </c>
      <c r="J4" s="18">
        <v>0.95</v>
      </c>
      <c r="K4" s="8">
        <v>3.75</v>
      </c>
    </row>
    <row r="5" spans="1:11" ht="21.75" customHeight="1" x14ac:dyDescent="0.25">
      <c r="A5" s="43" t="s">
        <v>5</v>
      </c>
      <c r="B5" s="44">
        <v>0.08</v>
      </c>
      <c r="C5" s="7">
        <v>0.4</v>
      </c>
      <c r="D5" s="7">
        <v>0.25</v>
      </c>
      <c r="E5" s="7">
        <v>1.8</v>
      </c>
      <c r="F5" s="7">
        <v>0.35</v>
      </c>
      <c r="G5" s="40">
        <v>1</v>
      </c>
      <c r="H5" s="7">
        <v>0.25</v>
      </c>
      <c r="I5" s="18">
        <v>4</v>
      </c>
      <c r="J5" s="18">
        <v>0.25</v>
      </c>
      <c r="K5" s="8">
        <v>1.6</v>
      </c>
    </row>
    <row r="6" spans="1:11" ht="21.75" customHeight="1" x14ac:dyDescent="0.25">
      <c r="A6" s="43" t="s">
        <v>6</v>
      </c>
      <c r="B6" s="44">
        <v>10</v>
      </c>
      <c r="C6" s="7">
        <v>13</v>
      </c>
      <c r="D6" s="7">
        <v>10.28</v>
      </c>
      <c r="E6" s="7">
        <v>22</v>
      </c>
      <c r="F6" s="7">
        <v>15.5</v>
      </c>
      <c r="G6" s="7">
        <v>10</v>
      </c>
      <c r="H6" s="7">
        <v>17</v>
      </c>
      <c r="I6" s="18">
        <v>18.899999999999999</v>
      </c>
      <c r="J6" s="18">
        <v>10.29</v>
      </c>
      <c r="K6" s="8">
        <v>26.85</v>
      </c>
    </row>
    <row r="7" spans="1:11" ht="21.75" customHeight="1" x14ac:dyDescent="0.25">
      <c r="A7" s="38"/>
      <c r="B7" s="60" t="s">
        <v>66</v>
      </c>
      <c r="C7" s="61"/>
      <c r="D7" s="61"/>
      <c r="E7" s="61"/>
      <c r="F7" s="61"/>
      <c r="G7" s="61"/>
      <c r="H7" s="61"/>
      <c r="I7" s="61"/>
      <c r="J7" s="61"/>
      <c r="K7" s="62"/>
    </row>
    <row r="8" spans="1:11" ht="21.75" customHeight="1" x14ac:dyDescent="0.25">
      <c r="A8" s="43" t="s">
        <v>3</v>
      </c>
      <c r="B8" s="45">
        <f t="shared" ref="B8:K8" si="0">IF(B3="","---",(MIN($B3:$K3)/B3)*$B16)</f>
        <v>71.699477844670611</v>
      </c>
      <c r="C8" s="9">
        <f t="shared" si="0"/>
        <v>60.539794938543231</v>
      </c>
      <c r="D8" s="9">
        <f t="shared" si="0"/>
        <v>78.479620447023393</v>
      </c>
      <c r="E8" s="9">
        <f t="shared" si="0"/>
        <v>74.719722607301094</v>
      </c>
      <c r="F8" s="9">
        <f t="shared" si="0"/>
        <v>70.377635419650957</v>
      </c>
      <c r="G8" s="9">
        <f t="shared" si="0"/>
        <v>71.967323149020842</v>
      </c>
      <c r="H8" s="9">
        <f t="shared" si="0"/>
        <v>75.935004676767164</v>
      </c>
      <c r="I8" s="9">
        <f t="shared" si="0"/>
        <v>79.758012102115032</v>
      </c>
      <c r="J8" s="9">
        <f t="shared" si="0"/>
        <v>85</v>
      </c>
      <c r="K8" s="10">
        <f t="shared" si="0"/>
        <v>73.888062643192086</v>
      </c>
    </row>
    <row r="9" spans="1:11" ht="21.75" customHeight="1" x14ac:dyDescent="0.25">
      <c r="A9" s="43" t="s">
        <v>4</v>
      </c>
      <c r="B9" s="45">
        <f t="shared" ref="B9:K9" si="1">IF(B4="","---",(MIN($B4:$K4)/B4)*$B17)</f>
        <v>2</v>
      </c>
      <c r="C9" s="9">
        <f t="shared" si="1"/>
        <v>0.16</v>
      </c>
      <c r="D9" s="9">
        <f t="shared" si="1"/>
        <v>0.53333333333333333</v>
      </c>
      <c r="E9" s="9">
        <f t="shared" si="1"/>
        <v>1.8181818181818181E-2</v>
      </c>
      <c r="F9" s="9">
        <f t="shared" si="1"/>
        <v>6.4000000000000001E-2</v>
      </c>
      <c r="G9" s="9">
        <f t="shared" si="1"/>
        <v>0.16</v>
      </c>
      <c r="H9" s="9">
        <f t="shared" si="1"/>
        <v>0.08</v>
      </c>
      <c r="I9" s="9">
        <f t="shared" si="1"/>
        <v>5.3333333333333337E-2</v>
      </c>
      <c r="J9" s="9">
        <f t="shared" si="1"/>
        <v>8.4210526315789486E-2</v>
      </c>
      <c r="K9" s="10">
        <f t="shared" si="1"/>
        <v>2.1333333333333333E-2</v>
      </c>
    </row>
    <row r="10" spans="1:11" ht="21.75" customHeight="1" x14ac:dyDescent="0.25">
      <c r="A10" s="43" t="s">
        <v>5</v>
      </c>
      <c r="B10" s="45">
        <f t="shared" ref="B10:K10" si="2">IF(B5="","---",(MIN($B5:$K5)/B5)*$B18)</f>
        <v>10</v>
      </c>
      <c r="C10" s="9">
        <f t="shared" si="2"/>
        <v>1.9999999999999998</v>
      </c>
      <c r="D10" s="9">
        <f t="shared" si="2"/>
        <v>3.2</v>
      </c>
      <c r="E10" s="9">
        <f t="shared" si="2"/>
        <v>0.44444444444444448</v>
      </c>
      <c r="F10" s="9">
        <f t="shared" si="2"/>
        <v>2.285714285714286</v>
      </c>
      <c r="G10" s="9">
        <f t="shared" si="2"/>
        <v>0.8</v>
      </c>
      <c r="H10" s="9">
        <f t="shared" si="2"/>
        <v>3.2</v>
      </c>
      <c r="I10" s="9">
        <f t="shared" si="2"/>
        <v>0.2</v>
      </c>
      <c r="J10" s="9">
        <f t="shared" si="2"/>
        <v>3.2</v>
      </c>
      <c r="K10" s="10">
        <f t="shared" si="2"/>
        <v>0.49999999999999994</v>
      </c>
    </row>
    <row r="11" spans="1:11" ht="21.75" customHeight="1" x14ac:dyDescent="0.25">
      <c r="A11" s="43" t="s">
        <v>6</v>
      </c>
      <c r="B11" s="45">
        <f t="shared" ref="B11:K11" si="3">IF(B6="","---",(MIN($B6:$K6)/B6)*$B19)</f>
        <v>3</v>
      </c>
      <c r="C11" s="9">
        <f t="shared" si="3"/>
        <v>2.3076923076923079</v>
      </c>
      <c r="D11" s="9">
        <f t="shared" si="3"/>
        <v>2.918287937743191</v>
      </c>
      <c r="E11" s="9">
        <f t="shared" si="3"/>
        <v>1.3636363636363635</v>
      </c>
      <c r="F11" s="9">
        <f t="shared" si="3"/>
        <v>1.935483870967742</v>
      </c>
      <c r="G11" s="9">
        <f t="shared" si="3"/>
        <v>3</v>
      </c>
      <c r="H11" s="9">
        <f t="shared" si="3"/>
        <v>1.7647058823529411</v>
      </c>
      <c r="I11" s="9">
        <f t="shared" si="3"/>
        <v>1.5873015873015874</v>
      </c>
      <c r="J11" s="9">
        <f t="shared" si="3"/>
        <v>2.915451895043732</v>
      </c>
      <c r="K11" s="10">
        <f t="shared" si="3"/>
        <v>1.1173184357541899</v>
      </c>
    </row>
    <row r="12" spans="1:11" ht="21.75" customHeight="1" thickBot="1" x14ac:dyDescent="0.3">
      <c r="A12" s="39" t="s">
        <v>2</v>
      </c>
      <c r="B12" s="46">
        <f>SUM(B8:B11)</f>
        <v>86.699477844670611</v>
      </c>
      <c r="C12" s="20">
        <f>SUM(C8:C11)</f>
        <v>65.007487246235542</v>
      </c>
      <c r="D12" s="20">
        <f>SUM(D8:D11)</f>
        <v>85.131241718099915</v>
      </c>
      <c r="E12" s="20">
        <f t="shared" ref="E12:G12" si="4">SUM(E8:E11)</f>
        <v>76.545985233563712</v>
      </c>
      <c r="F12" s="20">
        <f t="shared" si="4"/>
        <v>74.662833576332986</v>
      </c>
      <c r="G12" s="20">
        <f t="shared" si="4"/>
        <v>75.927323149020836</v>
      </c>
      <c r="H12" s="20">
        <f>SUM(H8:H11)</f>
        <v>80.979710559120107</v>
      </c>
      <c r="I12" s="20">
        <f>SUM(I8:I11)</f>
        <v>81.598647022749944</v>
      </c>
      <c r="J12" s="20">
        <f>SUM(J8:J11)</f>
        <v>91.19966242135952</v>
      </c>
      <c r="K12" s="21">
        <f>SUM(K8:K11)</f>
        <v>75.526714412279603</v>
      </c>
    </row>
    <row r="13" spans="1:11" ht="21.75" customHeight="1" thickTop="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11" ht="21.75" customHeight="1" thickBot="1" x14ac:dyDescent="0.3">
      <c r="A14" s="11"/>
      <c r="B14" s="6"/>
      <c r="C14" s="6"/>
      <c r="D14" s="11"/>
      <c r="E14" s="11"/>
      <c r="F14" s="11"/>
      <c r="G14" s="11"/>
      <c r="H14" s="11"/>
      <c r="I14" s="11"/>
      <c r="J14" s="11"/>
      <c r="K14" s="11"/>
    </row>
    <row r="15" spans="1:11" ht="21.75" customHeight="1" thickTop="1" x14ac:dyDescent="0.25">
      <c r="A15" s="12"/>
      <c r="B15" s="13" t="s">
        <v>0</v>
      </c>
      <c r="C15" s="34"/>
      <c r="D15" s="11"/>
      <c r="E15" s="11"/>
      <c r="F15" s="11"/>
      <c r="G15" s="11"/>
      <c r="H15" s="11"/>
      <c r="I15" s="11"/>
      <c r="J15" s="11"/>
      <c r="K15" s="11"/>
    </row>
    <row r="16" spans="1:11" ht="21.75" customHeight="1" x14ac:dyDescent="0.25">
      <c r="A16" s="14" t="s">
        <v>3</v>
      </c>
      <c r="B16" s="15">
        <v>85</v>
      </c>
      <c r="C16" s="35"/>
      <c r="D16" s="11"/>
      <c r="E16" s="11"/>
      <c r="F16" s="11"/>
      <c r="G16" s="11"/>
      <c r="H16" s="11"/>
      <c r="I16" s="11"/>
      <c r="J16" s="11"/>
      <c r="K16" s="11"/>
    </row>
    <row r="17" spans="1:11" ht="21.75" customHeight="1" x14ac:dyDescent="0.25">
      <c r="A17" s="14" t="s">
        <v>4</v>
      </c>
      <c r="B17" s="15">
        <v>2</v>
      </c>
      <c r="C17" s="35"/>
      <c r="D17" s="11"/>
      <c r="E17" s="11"/>
      <c r="F17" s="11"/>
      <c r="G17" s="11"/>
      <c r="H17" s="11"/>
      <c r="I17" s="11"/>
      <c r="J17" s="11"/>
      <c r="K17" s="11"/>
    </row>
    <row r="18" spans="1:11" ht="21.75" customHeight="1" x14ac:dyDescent="0.25">
      <c r="A18" s="14" t="s">
        <v>5</v>
      </c>
      <c r="B18" s="15">
        <v>10</v>
      </c>
      <c r="C18" s="35"/>
      <c r="D18" s="11"/>
      <c r="E18" s="11"/>
      <c r="F18" s="11"/>
      <c r="G18" s="11"/>
      <c r="H18" s="11"/>
      <c r="I18" s="11"/>
      <c r="J18" s="11"/>
      <c r="K18" s="11"/>
    </row>
    <row r="19" spans="1:11" ht="21.75" customHeight="1" thickBot="1" x14ac:dyDescent="0.3">
      <c r="A19" s="16" t="s">
        <v>6</v>
      </c>
      <c r="B19" s="17">
        <v>3</v>
      </c>
      <c r="C19" s="35"/>
      <c r="D19" s="11"/>
      <c r="E19" s="11"/>
      <c r="F19" s="11"/>
      <c r="G19" s="11"/>
      <c r="H19" s="11"/>
      <c r="I19" s="11"/>
      <c r="J19" s="11"/>
      <c r="K19" s="11"/>
    </row>
    <row r="20" spans="1:11" ht="21.75" customHeight="1" thickTop="1" x14ac:dyDescent="0.25">
      <c r="A20" s="30"/>
      <c r="B20" s="27"/>
      <c r="C20" s="30"/>
      <c r="D20" s="11"/>
      <c r="E20" s="11"/>
      <c r="F20" s="11"/>
      <c r="G20" s="11"/>
      <c r="H20" s="11"/>
      <c r="I20" s="11"/>
      <c r="J20" s="11"/>
    </row>
    <row r="21" spans="1:11" ht="21.75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</row>
  </sheetData>
  <mergeCells count="2">
    <mergeCell ref="B7:K7"/>
    <mergeCell ref="A1:K1"/>
  </mergeCells>
  <conditionalFormatting sqref="B12:K12">
    <cfRule type="expression" dxfId="24" priority="1">
      <formula>B12=MAX($B12:$K12)</formula>
    </cfRule>
  </conditionalFormatting>
  <pageMargins left="0.7" right="0.7" top="0.75" bottom="0.75" header="0.3" footer="0.3"/>
  <pageSetup paperSize="9" scale="51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22"/>
  <sheetViews>
    <sheetView topLeftCell="B1" zoomScaleNormal="100" workbookViewId="0">
      <selection activeCell="I16" sqref="I16"/>
    </sheetView>
  </sheetViews>
  <sheetFormatPr defaultRowHeight="21.75" customHeight="1" x14ac:dyDescent="0.25"/>
  <cols>
    <col min="1" max="1" width="71.85546875" bestFit="1" customWidth="1"/>
    <col min="2" max="8" width="18.7109375" customWidth="1"/>
    <col min="9" max="9" width="21.5703125" customWidth="1"/>
    <col min="10" max="10" width="18.42578125" customWidth="1"/>
    <col min="11" max="11" width="18.28515625" bestFit="1" customWidth="1"/>
    <col min="12" max="12" width="19" customWidth="1"/>
  </cols>
  <sheetData>
    <row r="1" spans="1:12" ht="21.75" customHeight="1" thickTop="1" thickBot="1" x14ac:dyDescent="0.3">
      <c r="A1" s="63" t="s">
        <v>36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5"/>
    </row>
    <row r="2" spans="1:12" s="26" customFormat="1" ht="21.75" customHeight="1" thickTop="1" x14ac:dyDescent="0.25">
      <c r="A2" s="42" t="s">
        <v>1</v>
      </c>
      <c r="B2" s="47" t="s">
        <v>54</v>
      </c>
      <c r="C2" s="29" t="s">
        <v>56</v>
      </c>
      <c r="D2" s="29" t="s">
        <v>59</v>
      </c>
      <c r="E2" s="29" t="s">
        <v>79</v>
      </c>
      <c r="F2" s="29" t="s">
        <v>73</v>
      </c>
      <c r="G2" s="37" t="s">
        <v>60</v>
      </c>
      <c r="H2" s="37" t="s">
        <v>61</v>
      </c>
      <c r="I2" s="37" t="s">
        <v>72</v>
      </c>
      <c r="J2" s="37" t="s">
        <v>62</v>
      </c>
      <c r="K2" s="37" t="s">
        <v>63</v>
      </c>
      <c r="L2" s="31" t="s">
        <v>65</v>
      </c>
    </row>
    <row r="3" spans="1:12" ht="21.75" customHeight="1" x14ac:dyDescent="0.25">
      <c r="A3" s="43" t="s">
        <v>3</v>
      </c>
      <c r="B3" s="44">
        <v>123480</v>
      </c>
      <c r="C3" s="7">
        <v>221472.48</v>
      </c>
      <c r="D3" s="7">
        <v>170373.85</v>
      </c>
      <c r="E3" s="7">
        <v>127947.47</v>
      </c>
      <c r="F3" s="7">
        <v>134976</v>
      </c>
      <c r="G3" s="7">
        <v>196311</v>
      </c>
      <c r="H3" s="7">
        <v>127728</v>
      </c>
      <c r="I3" s="18">
        <v>140319.6</v>
      </c>
      <c r="J3" s="18">
        <v>154146.84</v>
      </c>
      <c r="K3" s="18">
        <v>202048.92</v>
      </c>
      <c r="L3" s="8">
        <v>160087.84</v>
      </c>
    </row>
    <row r="4" spans="1:12" ht="21.75" customHeight="1" x14ac:dyDescent="0.25">
      <c r="A4" s="43" t="s">
        <v>4</v>
      </c>
      <c r="B4" s="44">
        <v>0.4</v>
      </c>
      <c r="C4" s="7">
        <v>14</v>
      </c>
      <c r="D4" s="7">
        <v>0.15</v>
      </c>
      <c r="E4" s="7">
        <v>4.7699999999999996</v>
      </c>
      <c r="F4" s="7">
        <v>4.4000000000000004</v>
      </c>
      <c r="G4" s="40">
        <v>1.25</v>
      </c>
      <c r="H4" s="7">
        <v>0.5</v>
      </c>
      <c r="I4" s="18">
        <v>1</v>
      </c>
      <c r="J4" s="18">
        <v>0.5</v>
      </c>
      <c r="K4" s="18">
        <v>1.5</v>
      </c>
      <c r="L4" s="8">
        <v>3.75</v>
      </c>
    </row>
    <row r="5" spans="1:12" ht="21.75" customHeight="1" x14ac:dyDescent="0.25">
      <c r="A5" s="43" t="s">
        <v>5</v>
      </c>
      <c r="B5" s="44">
        <v>0.4</v>
      </c>
      <c r="C5" s="7">
        <v>7.2</v>
      </c>
      <c r="D5" s="7">
        <v>0.25</v>
      </c>
      <c r="E5" s="7">
        <v>2.3199999999999998</v>
      </c>
      <c r="F5" s="7">
        <v>1.8</v>
      </c>
      <c r="G5" s="40">
        <v>0.27</v>
      </c>
      <c r="H5" s="7">
        <v>1</v>
      </c>
      <c r="I5" s="18">
        <v>0.25</v>
      </c>
      <c r="J5" s="18">
        <v>1.1000000000000001</v>
      </c>
      <c r="K5" s="18">
        <v>0.75</v>
      </c>
      <c r="L5" s="8">
        <v>1.6</v>
      </c>
    </row>
    <row r="6" spans="1:12" ht="21.75" customHeight="1" x14ac:dyDescent="0.25">
      <c r="A6" s="43" t="s">
        <v>6</v>
      </c>
      <c r="B6" s="44">
        <v>9</v>
      </c>
      <c r="C6" s="7">
        <v>26.54</v>
      </c>
      <c r="D6" s="7">
        <v>10.28</v>
      </c>
      <c r="E6" s="7">
        <v>22.45</v>
      </c>
      <c r="F6" s="7">
        <v>22</v>
      </c>
      <c r="G6" s="7">
        <v>15.5</v>
      </c>
      <c r="H6" s="7">
        <v>10</v>
      </c>
      <c r="I6" s="18">
        <v>17</v>
      </c>
      <c r="J6" s="18">
        <v>17</v>
      </c>
      <c r="K6" s="18">
        <v>18.899999999999999</v>
      </c>
      <c r="L6" s="8">
        <v>26.85</v>
      </c>
    </row>
    <row r="7" spans="1:12" ht="21.75" customHeight="1" x14ac:dyDescent="0.25">
      <c r="A7" s="38"/>
      <c r="B7" s="60" t="s">
        <v>66</v>
      </c>
      <c r="C7" s="61"/>
      <c r="D7" s="61"/>
      <c r="E7" s="61"/>
      <c r="F7" s="61"/>
      <c r="G7" s="61"/>
      <c r="H7" s="61"/>
      <c r="I7" s="61"/>
      <c r="J7" s="61"/>
      <c r="K7" s="61"/>
      <c r="L7" s="62"/>
    </row>
    <row r="8" spans="1:12" ht="21.75" customHeight="1" x14ac:dyDescent="0.25">
      <c r="A8" s="43" t="s">
        <v>3</v>
      </c>
      <c r="B8" s="45">
        <f t="shared" ref="B8:L8" si="0">IF(B3="","---",(MIN($B3:$L3)/B3)*$B16)</f>
        <v>85</v>
      </c>
      <c r="C8" s="9">
        <f t="shared" si="0"/>
        <v>47.390989616407417</v>
      </c>
      <c r="D8" s="9">
        <f t="shared" si="0"/>
        <v>61.604524403246153</v>
      </c>
      <c r="E8" s="9">
        <f t="shared" si="0"/>
        <v>82.032102705899533</v>
      </c>
      <c r="F8" s="9">
        <f t="shared" si="0"/>
        <v>77.76049075391181</v>
      </c>
      <c r="G8" s="9">
        <f t="shared" si="0"/>
        <v>53.465164967831662</v>
      </c>
      <c r="H8" s="9">
        <f t="shared" si="0"/>
        <v>82.173055242390078</v>
      </c>
      <c r="I8" s="9">
        <f t="shared" si="0"/>
        <v>74.799244011527961</v>
      </c>
      <c r="J8" s="9">
        <f t="shared" si="0"/>
        <v>68.089621558249263</v>
      </c>
      <c r="K8" s="9">
        <f t="shared" si="0"/>
        <v>51.946825550960625</v>
      </c>
      <c r="L8" s="10">
        <f t="shared" si="0"/>
        <v>65.562756046930247</v>
      </c>
    </row>
    <row r="9" spans="1:12" ht="21.75" customHeight="1" x14ac:dyDescent="0.25">
      <c r="A9" s="43" t="s">
        <v>4</v>
      </c>
      <c r="B9" s="45">
        <f t="shared" ref="B9:L9" si="1">IF(B4="","---",(MIN($B4:$L4)/B4)*$B17)</f>
        <v>0.74999999999999989</v>
      </c>
      <c r="C9" s="9">
        <f t="shared" si="1"/>
        <v>2.1428571428571429E-2</v>
      </c>
      <c r="D9" s="9">
        <f t="shared" si="1"/>
        <v>2</v>
      </c>
      <c r="E9" s="9">
        <f t="shared" si="1"/>
        <v>6.2893081761006289E-2</v>
      </c>
      <c r="F9" s="9">
        <f t="shared" si="1"/>
        <v>6.8181818181818177E-2</v>
      </c>
      <c r="G9" s="9">
        <f t="shared" si="1"/>
        <v>0.24</v>
      </c>
      <c r="H9" s="9">
        <f t="shared" si="1"/>
        <v>0.6</v>
      </c>
      <c r="I9" s="9">
        <f t="shared" si="1"/>
        <v>0.3</v>
      </c>
      <c r="J9" s="9">
        <f t="shared" si="1"/>
        <v>0.6</v>
      </c>
      <c r="K9" s="9">
        <f t="shared" si="1"/>
        <v>0.19999999999999998</v>
      </c>
      <c r="L9" s="10">
        <f t="shared" si="1"/>
        <v>0.08</v>
      </c>
    </row>
    <row r="10" spans="1:12" ht="21.75" customHeight="1" x14ac:dyDescent="0.25">
      <c r="A10" s="43" t="s">
        <v>5</v>
      </c>
      <c r="B10" s="45">
        <f t="shared" ref="B10:L10" si="2">IF(B5="","---",(MIN($B5:$L5)/B5)*$B18)</f>
        <v>6.25</v>
      </c>
      <c r="C10" s="9">
        <f t="shared" si="2"/>
        <v>0.34722222222222221</v>
      </c>
      <c r="D10" s="9">
        <f t="shared" si="2"/>
        <v>10</v>
      </c>
      <c r="E10" s="9">
        <f t="shared" si="2"/>
        <v>1.0775862068965518</v>
      </c>
      <c r="F10" s="9">
        <f t="shared" si="2"/>
        <v>1.3888888888888888</v>
      </c>
      <c r="G10" s="9">
        <f t="shared" si="2"/>
        <v>9.2592592592592577</v>
      </c>
      <c r="H10" s="9">
        <f t="shared" si="2"/>
        <v>2.5</v>
      </c>
      <c r="I10" s="9">
        <f t="shared" si="2"/>
        <v>10</v>
      </c>
      <c r="J10" s="9">
        <f t="shared" si="2"/>
        <v>2.2727272727272725</v>
      </c>
      <c r="K10" s="9">
        <f t="shared" si="2"/>
        <v>3.333333333333333</v>
      </c>
      <c r="L10" s="10">
        <f t="shared" si="2"/>
        <v>1.5625</v>
      </c>
    </row>
    <row r="11" spans="1:12" ht="21.75" customHeight="1" x14ac:dyDescent="0.25">
      <c r="A11" s="43" t="s">
        <v>6</v>
      </c>
      <c r="B11" s="45">
        <f t="shared" ref="B11:L11" si="3">IF(B6="","---",(MIN($B6:$L6)/B6)*$B19)</f>
        <v>3</v>
      </c>
      <c r="C11" s="9">
        <f t="shared" si="3"/>
        <v>1.0173323285606632</v>
      </c>
      <c r="D11" s="9">
        <f t="shared" si="3"/>
        <v>2.626459143968872</v>
      </c>
      <c r="E11" s="9">
        <f t="shared" si="3"/>
        <v>1.2026726057906461</v>
      </c>
      <c r="F11" s="9">
        <f t="shared" si="3"/>
        <v>1.2272727272727273</v>
      </c>
      <c r="G11" s="9">
        <f t="shared" si="3"/>
        <v>1.741935483870968</v>
      </c>
      <c r="H11" s="9">
        <f t="shared" si="3"/>
        <v>2.7</v>
      </c>
      <c r="I11" s="9">
        <f t="shared" si="3"/>
        <v>1.5882352941176472</v>
      </c>
      <c r="J11" s="9">
        <f t="shared" si="3"/>
        <v>1.5882352941176472</v>
      </c>
      <c r="K11" s="9">
        <f t="shared" si="3"/>
        <v>1.4285714285714286</v>
      </c>
      <c r="L11" s="10">
        <f t="shared" si="3"/>
        <v>1.005586592178771</v>
      </c>
    </row>
    <row r="12" spans="1:12" ht="21.75" customHeight="1" thickBot="1" x14ac:dyDescent="0.3">
      <c r="A12" s="39" t="s">
        <v>2</v>
      </c>
      <c r="B12" s="46">
        <f>SUM(B8:B11)</f>
        <v>95</v>
      </c>
      <c r="C12" s="20">
        <f>SUM(C8:C11)</f>
        <v>48.776972738618873</v>
      </c>
      <c r="D12" s="20">
        <f>SUM(D8:D11)</f>
        <v>76.230983547215033</v>
      </c>
      <c r="E12" s="20">
        <f t="shared" ref="E12:L12" si="4">SUM(E8:E11)</f>
        <v>84.375254600347745</v>
      </c>
      <c r="F12" s="20">
        <f t="shared" si="4"/>
        <v>80.444834188255243</v>
      </c>
      <c r="G12" s="20">
        <f t="shared" si="4"/>
        <v>64.706359710961891</v>
      </c>
      <c r="H12" s="20">
        <f>SUM(H8:H11)</f>
        <v>87.973055242390075</v>
      </c>
      <c r="I12" s="20">
        <f>SUM(I8:I11)</f>
        <v>86.68747930564561</v>
      </c>
      <c r="J12" s="20">
        <f>SUM(J8:J11)</f>
        <v>72.550584125094176</v>
      </c>
      <c r="K12" s="20">
        <f>SUM(K8:K11)</f>
        <v>56.908730312865394</v>
      </c>
      <c r="L12" s="21">
        <f t="shared" si="4"/>
        <v>68.210842639109018</v>
      </c>
    </row>
    <row r="13" spans="1:12" ht="21.75" customHeight="1" thickTop="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2" ht="21.75" customHeight="1" thickBot="1" x14ac:dyDescent="0.3">
      <c r="A14" s="11"/>
      <c r="B14" s="6"/>
      <c r="C14" s="6"/>
      <c r="D14" s="11"/>
      <c r="E14" s="11"/>
      <c r="F14" s="11"/>
      <c r="G14" s="11"/>
      <c r="H14" s="11"/>
      <c r="I14" s="11"/>
      <c r="J14" s="11"/>
      <c r="K14" s="11"/>
      <c r="L14" s="11"/>
    </row>
    <row r="15" spans="1:12" ht="21.75" customHeight="1" thickTop="1" x14ac:dyDescent="0.25">
      <c r="A15" s="12"/>
      <c r="B15" s="13" t="s">
        <v>0</v>
      </c>
      <c r="C15" s="34"/>
      <c r="D15" s="11"/>
      <c r="E15" s="11"/>
      <c r="F15" s="11"/>
      <c r="G15" s="11"/>
      <c r="H15" s="11"/>
      <c r="I15" s="11"/>
      <c r="J15" s="11"/>
      <c r="K15" s="11"/>
      <c r="L15" s="11"/>
    </row>
    <row r="16" spans="1:12" ht="21.75" customHeight="1" x14ac:dyDescent="0.25">
      <c r="A16" s="14" t="s">
        <v>3</v>
      </c>
      <c r="B16" s="15">
        <v>85</v>
      </c>
      <c r="C16" s="35"/>
      <c r="D16" s="11"/>
      <c r="E16" s="11"/>
      <c r="F16" s="11"/>
      <c r="G16" s="11"/>
      <c r="H16" s="11"/>
      <c r="I16" s="11"/>
      <c r="J16" s="11"/>
      <c r="K16" s="11"/>
      <c r="L16" s="11"/>
    </row>
    <row r="17" spans="1:12" ht="21.75" customHeight="1" x14ac:dyDescent="0.25">
      <c r="A17" s="14" t="s">
        <v>4</v>
      </c>
      <c r="B17" s="15">
        <v>2</v>
      </c>
      <c r="C17" s="35"/>
      <c r="D17" s="11"/>
      <c r="E17" s="11"/>
      <c r="F17" s="11"/>
      <c r="G17" s="11"/>
      <c r="H17" s="11"/>
      <c r="I17" s="11"/>
      <c r="J17" s="11"/>
      <c r="K17" s="11"/>
      <c r="L17" s="11"/>
    </row>
    <row r="18" spans="1:12" ht="21.75" customHeight="1" x14ac:dyDescent="0.25">
      <c r="A18" s="14" t="s">
        <v>5</v>
      </c>
      <c r="B18" s="15">
        <v>10</v>
      </c>
      <c r="C18" s="35"/>
      <c r="D18" s="11"/>
      <c r="E18" s="11"/>
      <c r="F18" s="11"/>
      <c r="G18" s="11"/>
      <c r="H18" s="11"/>
      <c r="I18" s="11"/>
      <c r="J18" s="11"/>
      <c r="K18" s="11"/>
      <c r="L18" s="11"/>
    </row>
    <row r="19" spans="1:12" ht="21.75" customHeight="1" thickBot="1" x14ac:dyDescent="0.3">
      <c r="A19" s="16" t="s">
        <v>6</v>
      </c>
      <c r="B19" s="17">
        <v>3</v>
      </c>
      <c r="C19" s="35"/>
      <c r="D19" s="11"/>
      <c r="E19" s="11"/>
      <c r="F19" s="11"/>
      <c r="G19" s="11"/>
      <c r="H19" s="11"/>
      <c r="I19" s="11"/>
      <c r="J19" s="11"/>
      <c r="K19" s="11"/>
      <c r="L19" s="11"/>
    </row>
    <row r="20" spans="1:12" ht="21.75" customHeight="1" thickTop="1" x14ac:dyDescent="0.25">
      <c r="A20" s="30"/>
      <c r="B20" s="27"/>
      <c r="C20" s="30"/>
      <c r="D20" s="11"/>
      <c r="E20" s="11"/>
      <c r="F20" s="11"/>
      <c r="G20" s="11"/>
      <c r="H20" s="11"/>
      <c r="I20" s="11"/>
      <c r="J20" s="11"/>
      <c r="K20" s="11"/>
      <c r="L20" s="11"/>
    </row>
    <row r="21" spans="1:12" ht="21.75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ht="21.75" customHeight="1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</row>
  </sheetData>
  <mergeCells count="2">
    <mergeCell ref="B7:L7"/>
    <mergeCell ref="A1:L1"/>
  </mergeCells>
  <conditionalFormatting sqref="B12:L12">
    <cfRule type="expression" dxfId="23" priority="1">
      <formula>B12=MAX($B12:$L12)</formula>
    </cfRule>
  </conditionalFormatting>
  <pageMargins left="0.7" right="0.7" top="0.75" bottom="0.75" header="0.3" footer="0.3"/>
  <pageSetup paperSize="9" scale="46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24"/>
  <sheetViews>
    <sheetView topLeftCell="B1" zoomScale="110" zoomScaleNormal="110" workbookViewId="0">
      <selection activeCell="H16" sqref="H16"/>
    </sheetView>
  </sheetViews>
  <sheetFormatPr defaultRowHeight="21.75" customHeight="1" x14ac:dyDescent="0.25"/>
  <cols>
    <col min="1" max="1" width="71.85546875" bestFit="1" customWidth="1"/>
    <col min="2" max="7" width="18.7109375" customWidth="1"/>
    <col min="8" max="8" width="21.28515625" customWidth="1"/>
    <col min="9" max="9" width="17" bestFit="1" customWidth="1"/>
    <col min="10" max="10" width="19.28515625" customWidth="1"/>
    <col min="11" max="11" width="18.85546875" customWidth="1"/>
  </cols>
  <sheetData>
    <row r="1" spans="1:11" ht="21.75" customHeight="1" thickTop="1" thickBot="1" x14ac:dyDescent="0.3">
      <c r="A1" s="63" t="s">
        <v>37</v>
      </c>
      <c r="B1" s="64"/>
      <c r="C1" s="64"/>
      <c r="D1" s="64"/>
      <c r="E1" s="64"/>
      <c r="F1" s="64"/>
      <c r="G1" s="64"/>
      <c r="H1" s="64"/>
      <c r="I1" s="64"/>
      <c r="J1" s="64"/>
      <c r="K1" s="65"/>
    </row>
    <row r="2" spans="1:11" s="26" customFormat="1" ht="21.75" customHeight="1" thickTop="1" x14ac:dyDescent="0.25">
      <c r="A2" s="42" t="s">
        <v>1</v>
      </c>
      <c r="B2" s="47" t="s">
        <v>54</v>
      </c>
      <c r="C2" s="29" t="s">
        <v>80</v>
      </c>
      <c r="D2" s="29" t="s">
        <v>59</v>
      </c>
      <c r="E2" s="29" t="s">
        <v>73</v>
      </c>
      <c r="F2" s="29" t="s">
        <v>60</v>
      </c>
      <c r="G2" s="29" t="s">
        <v>61</v>
      </c>
      <c r="H2" s="29" t="s">
        <v>72</v>
      </c>
      <c r="I2" s="37" t="s">
        <v>63</v>
      </c>
      <c r="J2" s="37" t="s">
        <v>64</v>
      </c>
      <c r="K2" s="31" t="s">
        <v>65</v>
      </c>
    </row>
    <row r="3" spans="1:11" ht="21.75" customHeight="1" x14ac:dyDescent="0.25">
      <c r="A3" s="43" t="s">
        <v>3</v>
      </c>
      <c r="B3" s="44">
        <v>152532</v>
      </c>
      <c r="C3" s="7">
        <v>181173</v>
      </c>
      <c r="D3" s="7">
        <v>200684.09</v>
      </c>
      <c r="E3" s="7">
        <v>195381</v>
      </c>
      <c r="F3" s="7">
        <v>206928.36</v>
      </c>
      <c r="G3" s="7">
        <v>139557.6</v>
      </c>
      <c r="H3" s="7">
        <v>190620.12</v>
      </c>
      <c r="I3" s="18">
        <v>193260.6</v>
      </c>
      <c r="J3" s="18">
        <v>180676.14</v>
      </c>
      <c r="K3" s="8">
        <v>188746.43</v>
      </c>
    </row>
    <row r="4" spans="1:11" ht="21.75" customHeight="1" x14ac:dyDescent="0.25">
      <c r="A4" s="43" t="s">
        <v>4</v>
      </c>
      <c r="B4" s="44">
        <v>0.4</v>
      </c>
      <c r="C4" s="7">
        <v>0.02</v>
      </c>
      <c r="D4" s="7">
        <v>0.15</v>
      </c>
      <c r="E4" s="7">
        <v>4.4000000000000004</v>
      </c>
      <c r="F4" s="7">
        <v>1.25</v>
      </c>
      <c r="G4" s="40">
        <v>0.5</v>
      </c>
      <c r="H4" s="7">
        <v>1</v>
      </c>
      <c r="I4" s="18">
        <v>1.5</v>
      </c>
      <c r="J4" s="18">
        <v>0.95</v>
      </c>
      <c r="K4" s="8">
        <v>3.75</v>
      </c>
    </row>
    <row r="5" spans="1:11" ht="21.75" customHeight="1" x14ac:dyDescent="0.25">
      <c r="A5" s="43" t="s">
        <v>5</v>
      </c>
      <c r="B5" s="44">
        <v>0.4</v>
      </c>
      <c r="C5" s="7">
        <v>0.06</v>
      </c>
      <c r="D5" s="7">
        <v>0.25</v>
      </c>
      <c r="E5" s="7">
        <v>1.8</v>
      </c>
      <c r="F5" s="7">
        <v>0.3</v>
      </c>
      <c r="G5" s="40">
        <v>1</v>
      </c>
      <c r="H5" s="7">
        <v>0.25</v>
      </c>
      <c r="I5" s="18">
        <v>0.75</v>
      </c>
      <c r="J5" s="18">
        <v>0.25</v>
      </c>
      <c r="K5" s="8">
        <v>1.6</v>
      </c>
    </row>
    <row r="6" spans="1:11" ht="21.75" customHeight="1" x14ac:dyDescent="0.25">
      <c r="A6" s="43" t="s">
        <v>6</v>
      </c>
      <c r="B6" s="44">
        <v>9</v>
      </c>
      <c r="C6" s="7">
        <v>10</v>
      </c>
      <c r="D6" s="7">
        <v>10.28</v>
      </c>
      <c r="E6" s="7">
        <v>22</v>
      </c>
      <c r="F6" s="7">
        <v>15.5</v>
      </c>
      <c r="G6" s="7">
        <v>10</v>
      </c>
      <c r="H6" s="7">
        <v>17</v>
      </c>
      <c r="I6" s="18">
        <v>18.899999999999999</v>
      </c>
      <c r="J6" s="18">
        <v>10.29</v>
      </c>
      <c r="K6" s="8">
        <v>26.85</v>
      </c>
    </row>
    <row r="7" spans="1:11" ht="21.75" customHeight="1" x14ac:dyDescent="0.25">
      <c r="A7" s="38"/>
      <c r="B7" s="60" t="s">
        <v>66</v>
      </c>
      <c r="C7" s="61"/>
      <c r="D7" s="61"/>
      <c r="E7" s="61"/>
      <c r="F7" s="61"/>
      <c r="G7" s="61"/>
      <c r="H7" s="61"/>
      <c r="I7" s="61"/>
      <c r="J7" s="61"/>
      <c r="K7" s="62"/>
    </row>
    <row r="8" spans="1:11" ht="21.75" customHeight="1" x14ac:dyDescent="0.25">
      <c r="A8" s="43" t="s">
        <v>3</v>
      </c>
      <c r="B8" s="45">
        <f t="shared" ref="B8:K8" si="0">IF(B3="","---",(MIN($B3:$K3)/B3)*$B16)</f>
        <v>77.769884352135946</v>
      </c>
      <c r="C8" s="9">
        <f t="shared" si="0"/>
        <v>65.475517875180074</v>
      </c>
      <c r="D8" s="9">
        <f t="shared" si="0"/>
        <v>59.109797891800994</v>
      </c>
      <c r="E8" s="9">
        <f t="shared" si="0"/>
        <v>60.714173844949102</v>
      </c>
      <c r="F8" s="9">
        <f t="shared" si="0"/>
        <v>57.32610068528065</v>
      </c>
      <c r="G8" s="9">
        <f t="shared" si="0"/>
        <v>85</v>
      </c>
      <c r="H8" s="9">
        <f t="shared" si="0"/>
        <v>62.230555725177382</v>
      </c>
      <c r="I8" s="9">
        <f t="shared" si="0"/>
        <v>61.380312386487468</v>
      </c>
      <c r="J8" s="9">
        <f t="shared" si="0"/>
        <v>65.655575772207655</v>
      </c>
      <c r="K8" s="10">
        <f t="shared" si="0"/>
        <v>62.848319833122147</v>
      </c>
    </row>
    <row r="9" spans="1:11" ht="21.75" customHeight="1" x14ac:dyDescent="0.25">
      <c r="A9" s="43" t="s">
        <v>4</v>
      </c>
      <c r="B9" s="45">
        <f t="shared" ref="B9:K9" si="1">IF(B4="","---",(MIN($B4:$K4)/B4)*$B17)</f>
        <v>9.9999999999999992E-2</v>
      </c>
      <c r="C9" s="9">
        <f t="shared" si="1"/>
        <v>2</v>
      </c>
      <c r="D9" s="9">
        <f t="shared" si="1"/>
        <v>0.26666666666666666</v>
      </c>
      <c r="E9" s="9">
        <f t="shared" si="1"/>
        <v>9.0909090909090905E-3</v>
      </c>
      <c r="F9" s="9">
        <f t="shared" si="1"/>
        <v>3.2000000000000001E-2</v>
      </c>
      <c r="G9" s="9">
        <f t="shared" si="1"/>
        <v>0.08</v>
      </c>
      <c r="H9" s="9">
        <f t="shared" si="1"/>
        <v>0.04</v>
      </c>
      <c r="I9" s="9">
        <f t="shared" si="1"/>
        <v>2.6666666666666668E-2</v>
      </c>
      <c r="J9" s="9">
        <f t="shared" si="1"/>
        <v>4.2105263157894743E-2</v>
      </c>
      <c r="K9" s="10">
        <f t="shared" si="1"/>
        <v>1.0666666666666666E-2</v>
      </c>
    </row>
    <row r="10" spans="1:11" ht="21.75" customHeight="1" x14ac:dyDescent="0.25">
      <c r="A10" s="43" t="s">
        <v>5</v>
      </c>
      <c r="B10" s="45">
        <f t="shared" ref="B10:K10" si="2">IF(B5="","---",(MIN($B5:$K5)/B5)*$B18)</f>
        <v>1.5</v>
      </c>
      <c r="C10" s="9">
        <f t="shared" si="2"/>
        <v>10</v>
      </c>
      <c r="D10" s="9">
        <f t="shared" si="2"/>
        <v>2.4</v>
      </c>
      <c r="E10" s="9">
        <f t="shared" si="2"/>
        <v>0.33333333333333331</v>
      </c>
      <c r="F10" s="9">
        <f t="shared" si="2"/>
        <v>2</v>
      </c>
      <c r="G10" s="9">
        <f t="shared" si="2"/>
        <v>0.6</v>
      </c>
      <c r="H10" s="9">
        <f t="shared" si="2"/>
        <v>2.4</v>
      </c>
      <c r="I10" s="9">
        <f t="shared" si="2"/>
        <v>0.8</v>
      </c>
      <c r="J10" s="9">
        <f t="shared" si="2"/>
        <v>2.4</v>
      </c>
      <c r="K10" s="10">
        <f t="shared" si="2"/>
        <v>0.375</v>
      </c>
    </row>
    <row r="11" spans="1:11" ht="21.75" customHeight="1" x14ac:dyDescent="0.25">
      <c r="A11" s="43" t="s">
        <v>6</v>
      </c>
      <c r="B11" s="45">
        <f t="shared" ref="B11:K11" si="3">IF(B6="","---",(MIN($B6:$K6)/B6)*$B19)</f>
        <v>3</v>
      </c>
      <c r="C11" s="9">
        <f t="shared" si="3"/>
        <v>2.7</v>
      </c>
      <c r="D11" s="9">
        <f t="shared" si="3"/>
        <v>2.626459143968872</v>
      </c>
      <c r="E11" s="9">
        <f t="shared" si="3"/>
        <v>1.2272727272727273</v>
      </c>
      <c r="F11" s="9">
        <f t="shared" si="3"/>
        <v>1.741935483870968</v>
      </c>
      <c r="G11" s="9">
        <f t="shared" si="3"/>
        <v>2.7</v>
      </c>
      <c r="H11" s="9">
        <f t="shared" si="3"/>
        <v>1.5882352941176472</v>
      </c>
      <c r="I11" s="9">
        <f t="shared" si="3"/>
        <v>1.4285714285714286</v>
      </c>
      <c r="J11" s="9">
        <f t="shared" si="3"/>
        <v>2.6239067055393588</v>
      </c>
      <c r="K11" s="10">
        <f t="shared" si="3"/>
        <v>1.005586592178771</v>
      </c>
    </row>
    <row r="12" spans="1:11" ht="21.75" customHeight="1" thickBot="1" x14ac:dyDescent="0.3">
      <c r="A12" s="39" t="s">
        <v>2</v>
      </c>
      <c r="B12" s="46">
        <f>SUM(B8:B11)</f>
        <v>82.369884352135941</v>
      </c>
      <c r="C12" s="20">
        <f>SUM(C8:C11)</f>
        <v>80.175517875180077</v>
      </c>
      <c r="D12" s="20">
        <f>SUM(D8:D11)</f>
        <v>64.402923702436524</v>
      </c>
      <c r="E12" s="20">
        <f t="shared" ref="E12:G12" si="4">SUM(E8:E11)</f>
        <v>62.283870814646072</v>
      </c>
      <c r="F12" s="20">
        <f t="shared" si="4"/>
        <v>61.100036169151615</v>
      </c>
      <c r="G12" s="20">
        <f t="shared" si="4"/>
        <v>88.38</v>
      </c>
      <c r="H12" s="20">
        <f>SUM(H8:H11)</f>
        <v>66.258791019295032</v>
      </c>
      <c r="I12" s="20">
        <f>SUM(I8:I11)</f>
        <v>63.635550481725559</v>
      </c>
      <c r="J12" s="20">
        <f>SUM(J8:J11)</f>
        <v>70.721587740904909</v>
      </c>
      <c r="K12" s="21">
        <f>SUM(K8:K11)</f>
        <v>64.239573091967586</v>
      </c>
    </row>
    <row r="13" spans="1:11" ht="21.75" customHeight="1" thickTop="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11" ht="21.75" customHeight="1" thickBot="1" x14ac:dyDescent="0.3">
      <c r="A14" s="11"/>
      <c r="B14" s="6"/>
      <c r="C14" s="6"/>
      <c r="D14" s="11"/>
      <c r="E14" s="11"/>
      <c r="F14" s="11"/>
      <c r="G14" s="11"/>
      <c r="H14" s="11"/>
      <c r="I14" s="11"/>
      <c r="J14" s="11"/>
      <c r="K14" s="11"/>
    </row>
    <row r="15" spans="1:11" ht="21.75" customHeight="1" thickTop="1" x14ac:dyDescent="0.25">
      <c r="A15" s="12"/>
      <c r="B15" s="13" t="s">
        <v>0</v>
      </c>
      <c r="C15" s="34"/>
      <c r="D15" s="11"/>
      <c r="E15" s="11"/>
      <c r="F15" s="11"/>
      <c r="G15" s="11"/>
      <c r="H15" s="11"/>
      <c r="I15" s="11"/>
      <c r="J15" s="11"/>
      <c r="K15" s="11"/>
    </row>
    <row r="16" spans="1:11" ht="21.75" customHeight="1" x14ac:dyDescent="0.25">
      <c r="A16" s="14" t="s">
        <v>3</v>
      </c>
      <c r="B16" s="15">
        <v>85</v>
      </c>
      <c r="C16" s="35"/>
      <c r="D16" s="11"/>
      <c r="E16" s="11"/>
      <c r="F16" s="11"/>
      <c r="G16" s="11"/>
      <c r="H16" s="11"/>
      <c r="I16" s="11"/>
      <c r="J16" s="11"/>
      <c r="K16" s="11"/>
    </row>
    <row r="17" spans="1:11" ht="21.75" customHeight="1" x14ac:dyDescent="0.25">
      <c r="A17" s="14" t="s">
        <v>4</v>
      </c>
      <c r="B17" s="15">
        <v>2</v>
      </c>
      <c r="C17" s="35"/>
      <c r="D17" s="11"/>
      <c r="E17" s="11"/>
      <c r="F17" s="11"/>
      <c r="G17" s="11"/>
      <c r="H17" s="11"/>
      <c r="I17" s="11"/>
      <c r="J17" s="11"/>
      <c r="K17" s="11"/>
    </row>
    <row r="18" spans="1:11" ht="21.75" customHeight="1" x14ac:dyDescent="0.25">
      <c r="A18" s="14" t="s">
        <v>5</v>
      </c>
      <c r="B18" s="15">
        <v>10</v>
      </c>
      <c r="C18" s="35"/>
      <c r="D18" s="11"/>
      <c r="E18" s="11"/>
      <c r="F18" s="11"/>
      <c r="G18" s="11"/>
      <c r="H18" s="11"/>
      <c r="I18" s="11"/>
      <c r="J18" s="11"/>
      <c r="K18" s="11"/>
    </row>
    <row r="19" spans="1:11" ht="21.75" customHeight="1" thickBot="1" x14ac:dyDescent="0.3">
      <c r="A19" s="16" t="s">
        <v>6</v>
      </c>
      <c r="B19" s="17">
        <v>3</v>
      </c>
      <c r="C19" s="35"/>
      <c r="D19" s="11"/>
      <c r="E19" s="11"/>
      <c r="F19" s="11"/>
      <c r="G19" s="11"/>
      <c r="H19" s="11"/>
      <c r="I19" s="11"/>
      <c r="J19" s="11"/>
      <c r="K19" s="11"/>
    </row>
    <row r="20" spans="1:11" ht="21.75" customHeight="1" thickTop="1" x14ac:dyDescent="0.25">
      <c r="A20" s="30"/>
      <c r="B20" s="27"/>
      <c r="C20" s="30"/>
      <c r="D20" s="11"/>
      <c r="E20" s="11"/>
      <c r="F20" s="11"/>
      <c r="G20" s="11"/>
      <c r="H20" s="11"/>
      <c r="I20" s="11"/>
      <c r="J20" s="11"/>
    </row>
    <row r="21" spans="1:11" ht="21.75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1" ht="21.75" customHeight="1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</row>
    <row r="23" spans="1:11" ht="21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</row>
    <row r="24" spans="1:11" ht="21.75" customHeight="1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</row>
  </sheetData>
  <mergeCells count="2">
    <mergeCell ref="B7:K7"/>
    <mergeCell ref="A1:K1"/>
  </mergeCells>
  <conditionalFormatting sqref="B12:K12">
    <cfRule type="expression" dxfId="22" priority="1">
      <formula>B12=MAX($B12:$K12)</formula>
    </cfRule>
  </conditionalFormatting>
  <pageMargins left="0.7" right="0.7" top="0.75" bottom="0.75" header="0.3" footer="0.3"/>
  <pageSetup paperSize="9"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18"/>
  <sheetViews>
    <sheetView zoomScale="140" zoomScaleNormal="140" zoomScalePageLayoutView="140" workbookViewId="0">
      <selection activeCell="E10" sqref="E10"/>
    </sheetView>
  </sheetViews>
  <sheetFormatPr defaultRowHeight="29.25" customHeight="1" x14ac:dyDescent="0.25"/>
  <cols>
    <col min="1" max="1" width="53.140625" customWidth="1"/>
    <col min="2" max="8" width="18.7109375" customWidth="1"/>
    <col min="9" max="9" width="19.42578125" bestFit="1" customWidth="1"/>
    <col min="10" max="10" width="18.7109375" customWidth="1"/>
  </cols>
  <sheetData>
    <row r="1" spans="1:10" ht="29.25" customHeight="1" thickTop="1" thickBot="1" x14ac:dyDescent="0.3">
      <c r="A1" s="66" t="s">
        <v>49</v>
      </c>
      <c r="B1" s="67"/>
      <c r="C1" s="67"/>
      <c r="D1" s="67"/>
      <c r="E1" s="67"/>
      <c r="F1" s="67"/>
      <c r="G1" s="67"/>
      <c r="H1" s="67"/>
      <c r="I1" s="67"/>
      <c r="J1" s="68"/>
    </row>
    <row r="2" spans="1:10" s="26" customFormat="1" ht="21.75" customHeight="1" thickTop="1" x14ac:dyDescent="0.25">
      <c r="A2" s="42" t="s">
        <v>1</v>
      </c>
      <c r="B2" s="28" t="s">
        <v>54</v>
      </c>
      <c r="C2" s="29" t="s">
        <v>56</v>
      </c>
      <c r="D2" s="29" t="s">
        <v>70</v>
      </c>
      <c r="E2" s="29" t="s">
        <v>59</v>
      </c>
      <c r="F2" s="37" t="s">
        <v>60</v>
      </c>
      <c r="G2" s="37" t="s">
        <v>61</v>
      </c>
      <c r="H2" s="37" t="s">
        <v>71</v>
      </c>
      <c r="I2" s="37" t="s">
        <v>72</v>
      </c>
      <c r="J2" s="31" t="s">
        <v>63</v>
      </c>
    </row>
    <row r="3" spans="1:10" ht="21.75" customHeight="1" x14ac:dyDescent="0.25">
      <c r="A3" s="43" t="s">
        <v>3</v>
      </c>
      <c r="B3" s="44">
        <f>44280+17712</f>
        <v>61992</v>
      </c>
      <c r="C3" s="7">
        <f>31684.28+26378.48</f>
        <v>58062.759999999995</v>
      </c>
      <c r="D3" s="7">
        <f>73242.81+25333.08</f>
        <v>98575.89</v>
      </c>
      <c r="E3" s="7">
        <f>31629.22+31047.01</f>
        <v>62676.229999999996</v>
      </c>
      <c r="F3" s="18">
        <f>44494.8+36451.56</f>
        <v>80946.36</v>
      </c>
      <c r="G3" s="18">
        <f>32499.84+32499.84</f>
        <v>64999.68</v>
      </c>
      <c r="H3" s="18">
        <f>45018+14760</f>
        <v>59778</v>
      </c>
      <c r="I3" s="18">
        <f>53224.56+25770.96</f>
        <v>78995.51999999999</v>
      </c>
      <c r="J3" s="8">
        <f>46494+20959.2</f>
        <v>67453.2</v>
      </c>
    </row>
    <row r="4" spans="1:10" ht="21.75" customHeight="1" x14ac:dyDescent="0.25">
      <c r="A4" s="43" t="s">
        <v>6</v>
      </c>
      <c r="B4" s="44">
        <v>9</v>
      </c>
      <c r="C4" s="7">
        <v>26.54</v>
      </c>
      <c r="D4" s="7">
        <v>19.7</v>
      </c>
      <c r="E4" s="7">
        <v>10.28</v>
      </c>
      <c r="F4" s="18">
        <v>15.5</v>
      </c>
      <c r="G4" s="18">
        <v>10</v>
      </c>
      <c r="H4" s="18">
        <v>19.5</v>
      </c>
      <c r="I4" s="18">
        <v>17</v>
      </c>
      <c r="J4" s="8">
        <v>18.899999999999999</v>
      </c>
    </row>
    <row r="5" spans="1:10" ht="21.75" customHeight="1" x14ac:dyDescent="0.25">
      <c r="A5" s="38"/>
      <c r="B5" s="60" t="s">
        <v>66</v>
      </c>
      <c r="C5" s="61"/>
      <c r="D5" s="61"/>
      <c r="E5" s="61"/>
      <c r="F5" s="61"/>
      <c r="G5" s="61"/>
      <c r="H5" s="61"/>
      <c r="I5" s="61"/>
      <c r="J5" s="62"/>
    </row>
    <row r="6" spans="1:10" ht="21.75" customHeight="1" x14ac:dyDescent="0.25">
      <c r="A6" s="43" t="s">
        <v>3</v>
      </c>
      <c r="B6" s="45">
        <f>IF(B3="","---",(MIN($B3:$J3)/B3)*B12)</f>
        <v>90.851847335140008</v>
      </c>
      <c r="C6" s="9">
        <f>IF(C3="","---",(MIN($B3:$J3)/C3)*B12)</f>
        <v>97</v>
      </c>
      <c r="D6" s="9">
        <f>IF(D3="","---",(MIN($B3:$J3)/D3)*B12)</f>
        <v>57.134535838327196</v>
      </c>
      <c r="E6" s="9">
        <f>IF(E3="","---",(MIN($B3:$J3)/E3)*B12)</f>
        <v>89.860026999071252</v>
      </c>
      <c r="F6" s="9">
        <f>IF(F3="","---",(MIN($B3:$J3)/F3)*B12)</f>
        <v>69.578023273683954</v>
      </c>
      <c r="G6" s="9">
        <f>IF(G3="","---",(MIN($B3:$J3)/G3)*B12)</f>
        <v>86.647929959039786</v>
      </c>
      <c r="H6" s="9">
        <f>IF(H3="","---",(MIN($B3:$J3)/H3)*B12)</f>
        <v>94.216730569774825</v>
      </c>
      <c r="I6" s="9">
        <f>IF(I3="","---",(MIN($B3:$J3)/I3)*B12)</f>
        <v>71.296292751791498</v>
      </c>
      <c r="J6" s="10">
        <f>IF(J3="","---",(MIN($B3:$J3)/J3)*B12)</f>
        <v>83.496227310194314</v>
      </c>
    </row>
    <row r="7" spans="1:10" ht="21.75" customHeight="1" x14ac:dyDescent="0.25">
      <c r="A7" s="43" t="s">
        <v>6</v>
      </c>
      <c r="B7" s="45">
        <f>IF(B4="","---",(MIN($B4:$J4)/B4)*$B13)</f>
        <v>3</v>
      </c>
      <c r="C7" s="9">
        <f>IF(C4="","---",(MIN($B4:$J4)/C4)*$B13)</f>
        <v>1.0173323285606632</v>
      </c>
      <c r="D7" s="9">
        <f t="shared" ref="D7" si="0">IF(D4="","---",(MIN($B4:$J4)/D4)*$B13)</f>
        <v>1.3705583756345179</v>
      </c>
      <c r="E7" s="9">
        <f>IF(E4="","---",(MIN($B4:$J4)/E4)*$B13)</f>
        <v>2.626459143968872</v>
      </c>
      <c r="F7" s="9">
        <f t="shared" ref="F7:J7" si="1">IF(F4="","---",(MIN($B4:$J4)/F4)*$B13)</f>
        <v>1.741935483870968</v>
      </c>
      <c r="G7" s="9">
        <f t="shared" si="1"/>
        <v>2.7</v>
      </c>
      <c r="H7" s="9">
        <f t="shared" si="1"/>
        <v>1.3846153846153846</v>
      </c>
      <c r="I7" s="9">
        <f t="shared" si="1"/>
        <v>1.5882352941176472</v>
      </c>
      <c r="J7" s="10">
        <f t="shared" si="1"/>
        <v>1.4285714285714286</v>
      </c>
    </row>
    <row r="8" spans="1:10" ht="21.75" customHeight="1" thickBot="1" x14ac:dyDescent="0.3">
      <c r="A8" s="39" t="s">
        <v>2</v>
      </c>
      <c r="B8" s="46">
        <f t="shared" ref="B8:J8" si="2">SUM(B6:B7)</f>
        <v>93.851847335140008</v>
      </c>
      <c r="C8" s="20">
        <f t="shared" si="2"/>
        <v>98.01733232856067</v>
      </c>
      <c r="D8" s="20">
        <f t="shared" si="2"/>
        <v>58.505094213961712</v>
      </c>
      <c r="E8" s="20">
        <f t="shared" si="2"/>
        <v>92.486486143040125</v>
      </c>
      <c r="F8" s="20">
        <f t="shared" si="2"/>
        <v>71.319958757554929</v>
      </c>
      <c r="G8" s="20">
        <f t="shared" si="2"/>
        <v>89.347929959039789</v>
      </c>
      <c r="H8" s="20">
        <f t="shared" si="2"/>
        <v>95.601345954390212</v>
      </c>
      <c r="I8" s="20">
        <f t="shared" si="2"/>
        <v>72.88452804590915</v>
      </c>
      <c r="J8" s="21">
        <f t="shared" si="2"/>
        <v>84.924798738765745</v>
      </c>
    </row>
    <row r="9" spans="1:10" ht="21.75" customHeight="1" thickTop="1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</row>
    <row r="10" spans="1:10" ht="21.75" customHeight="1" thickBot="1" x14ac:dyDescent="0.3">
      <c r="A10" s="11"/>
      <c r="B10" s="6"/>
      <c r="C10" s="11"/>
      <c r="D10" s="11"/>
      <c r="E10" s="11"/>
      <c r="F10" s="11"/>
      <c r="G10" s="11"/>
      <c r="H10" s="11"/>
      <c r="I10" s="11"/>
      <c r="J10" s="11"/>
    </row>
    <row r="11" spans="1:10" ht="21.75" customHeight="1" thickTop="1" x14ac:dyDescent="0.25">
      <c r="A11" s="12"/>
      <c r="B11" s="13" t="s">
        <v>0</v>
      </c>
      <c r="C11" s="11"/>
      <c r="D11" s="11"/>
      <c r="E11" s="11"/>
      <c r="F11" s="11"/>
      <c r="G11" s="11"/>
      <c r="H11" s="11"/>
      <c r="I11" s="11"/>
      <c r="J11" s="11"/>
    </row>
    <row r="12" spans="1:10" ht="21.75" customHeight="1" x14ac:dyDescent="0.25">
      <c r="A12" s="14" t="s">
        <v>3</v>
      </c>
      <c r="B12" s="15">
        <v>97</v>
      </c>
      <c r="C12" s="11"/>
      <c r="D12" s="11"/>
      <c r="E12" s="11"/>
      <c r="F12" s="11"/>
      <c r="G12" s="11"/>
      <c r="H12" s="11"/>
      <c r="I12" s="11"/>
      <c r="J12" s="11"/>
    </row>
    <row r="13" spans="1:10" ht="21.75" customHeight="1" thickBot="1" x14ac:dyDescent="0.3">
      <c r="A13" s="16" t="s">
        <v>6</v>
      </c>
      <c r="B13" s="17">
        <v>3</v>
      </c>
      <c r="C13" s="11"/>
      <c r="D13" s="11"/>
      <c r="E13" s="11"/>
      <c r="F13" s="11"/>
      <c r="G13" s="11"/>
      <c r="H13" s="11"/>
      <c r="I13" s="11"/>
      <c r="J13" s="11"/>
    </row>
    <row r="14" spans="1:10" ht="29.25" customHeight="1" thickTop="1" x14ac:dyDescent="0.25">
      <c r="A14" s="30"/>
      <c r="B14" s="27"/>
      <c r="C14" s="30"/>
      <c r="D14" s="30"/>
      <c r="E14" s="30"/>
      <c r="F14" s="30"/>
      <c r="G14" s="30"/>
      <c r="H14" s="30"/>
      <c r="I14" s="30"/>
      <c r="J14" s="30"/>
    </row>
    <row r="15" spans="1:10" ht="29.25" customHeight="1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</row>
    <row r="16" spans="1:10" ht="29.25" customHeight="1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0" ht="29.25" customHeight="1" x14ac:dyDescent="0.25">
      <c r="A17" s="11" t="s">
        <v>12</v>
      </c>
      <c r="B17" s="11"/>
      <c r="C17" s="11"/>
      <c r="D17" s="11"/>
      <c r="E17" s="11"/>
      <c r="F17" s="11"/>
      <c r="G17" s="11"/>
      <c r="H17" s="11"/>
      <c r="I17" s="11"/>
      <c r="J17" s="11"/>
    </row>
    <row r="18" spans="1:10" ht="29.25" customHeight="1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</row>
  </sheetData>
  <mergeCells count="2">
    <mergeCell ref="A1:J1"/>
    <mergeCell ref="B5:J5"/>
  </mergeCells>
  <conditionalFormatting sqref="B8:J8">
    <cfRule type="expression" dxfId="52" priority="1">
      <formula>B8=MAX($B8:$J8)</formula>
    </cfRule>
  </conditionalFormatting>
  <pageMargins left="0.7" right="0.7" top="0.75" bottom="0.75" header="0.3" footer="0.3"/>
  <pageSetup paperSize="9" scale="5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23"/>
  <sheetViews>
    <sheetView topLeftCell="B1" zoomScale="90" zoomScaleNormal="90" workbookViewId="0">
      <selection activeCell="I15" sqref="I15"/>
    </sheetView>
  </sheetViews>
  <sheetFormatPr defaultRowHeight="21.75" customHeight="1" x14ac:dyDescent="0.25"/>
  <cols>
    <col min="1" max="1" width="71.85546875" bestFit="1" customWidth="1"/>
    <col min="2" max="8" width="18.7109375" customWidth="1"/>
    <col min="9" max="9" width="20.28515625" customWidth="1"/>
    <col min="10" max="10" width="19.42578125" customWidth="1"/>
    <col min="11" max="11" width="20.140625" customWidth="1"/>
    <col min="12" max="12" width="18.5703125" customWidth="1"/>
    <col min="13" max="13" width="20" customWidth="1"/>
  </cols>
  <sheetData>
    <row r="1" spans="1:13" ht="21.75" customHeight="1" thickTop="1" thickBot="1" x14ac:dyDescent="0.3">
      <c r="A1" s="63" t="s">
        <v>38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13" ht="21.75" customHeight="1" thickTop="1" x14ac:dyDescent="0.25">
      <c r="A2" s="42" t="s">
        <v>1</v>
      </c>
      <c r="B2" s="47" t="s">
        <v>54</v>
      </c>
      <c r="C2" s="29" t="s">
        <v>76</v>
      </c>
      <c r="D2" s="29" t="s">
        <v>57</v>
      </c>
      <c r="E2" s="29" t="s">
        <v>59</v>
      </c>
      <c r="F2" s="29" t="s">
        <v>73</v>
      </c>
      <c r="G2" s="37" t="s">
        <v>60</v>
      </c>
      <c r="H2" s="37" t="s">
        <v>61</v>
      </c>
      <c r="I2" s="37" t="s">
        <v>72</v>
      </c>
      <c r="J2" s="37" t="s">
        <v>62</v>
      </c>
      <c r="K2" s="37" t="s">
        <v>63</v>
      </c>
      <c r="L2" s="37" t="s">
        <v>64</v>
      </c>
      <c r="M2" s="31" t="s">
        <v>65</v>
      </c>
    </row>
    <row r="3" spans="1:13" ht="21.75" customHeight="1" x14ac:dyDescent="0.25">
      <c r="A3" s="43" t="s">
        <v>3</v>
      </c>
      <c r="B3" s="44">
        <v>136188</v>
      </c>
      <c r="C3" s="7">
        <v>145182</v>
      </c>
      <c r="D3" s="7">
        <v>193960.55</v>
      </c>
      <c r="E3" s="7">
        <v>147443.4</v>
      </c>
      <c r="F3" s="7">
        <v>151612.5</v>
      </c>
      <c r="G3" s="7">
        <v>150048.6</v>
      </c>
      <c r="H3" s="7">
        <v>125208</v>
      </c>
      <c r="I3" s="18">
        <v>145065.12</v>
      </c>
      <c r="J3" s="18">
        <v>147572.66</v>
      </c>
      <c r="K3" s="18">
        <v>176264.28</v>
      </c>
      <c r="L3" s="18">
        <v>148140.53</v>
      </c>
      <c r="M3" s="8">
        <v>203865.11</v>
      </c>
    </row>
    <row r="4" spans="1:13" ht="21.75" customHeight="1" x14ac:dyDescent="0.25">
      <c r="A4" s="43" t="s">
        <v>4</v>
      </c>
      <c r="B4" s="44">
        <v>0.4</v>
      </c>
      <c r="C4" s="7">
        <v>6.15</v>
      </c>
      <c r="D4" s="7">
        <v>2.5</v>
      </c>
      <c r="E4" s="7">
        <v>0.15</v>
      </c>
      <c r="F4" s="7">
        <v>4.4000000000000004</v>
      </c>
      <c r="G4" s="40">
        <v>1.25</v>
      </c>
      <c r="H4" s="7">
        <v>0.5</v>
      </c>
      <c r="I4" s="18">
        <v>1</v>
      </c>
      <c r="J4" s="18">
        <v>0.5</v>
      </c>
      <c r="K4" s="18">
        <v>1.5</v>
      </c>
      <c r="L4" s="18">
        <v>0.95</v>
      </c>
      <c r="M4" s="8">
        <v>3.75</v>
      </c>
    </row>
    <row r="5" spans="1:13" ht="21.75" customHeight="1" x14ac:dyDescent="0.25">
      <c r="A5" s="43" t="s">
        <v>5</v>
      </c>
      <c r="B5" s="44">
        <v>0.4</v>
      </c>
      <c r="C5" s="7">
        <v>6.15</v>
      </c>
      <c r="D5" s="7">
        <v>1.5</v>
      </c>
      <c r="E5" s="7">
        <v>0.25</v>
      </c>
      <c r="F5" s="7">
        <v>1.8</v>
      </c>
      <c r="G5" s="40">
        <v>0.35</v>
      </c>
      <c r="H5" s="7">
        <v>1</v>
      </c>
      <c r="I5" s="18">
        <v>0.25</v>
      </c>
      <c r="J5" s="18">
        <v>0.5</v>
      </c>
      <c r="K5" s="18">
        <v>0.75</v>
      </c>
      <c r="L5" s="18">
        <v>0.25</v>
      </c>
      <c r="M5" s="8">
        <v>1.6</v>
      </c>
    </row>
    <row r="6" spans="1:13" ht="21.75" customHeight="1" x14ac:dyDescent="0.25">
      <c r="A6" s="43" t="s">
        <v>6</v>
      </c>
      <c r="B6" s="44">
        <v>9</v>
      </c>
      <c r="C6" s="7">
        <v>24.69</v>
      </c>
      <c r="D6" s="7">
        <v>23.8</v>
      </c>
      <c r="E6" s="7">
        <v>10.28</v>
      </c>
      <c r="F6" s="7">
        <v>22</v>
      </c>
      <c r="G6" s="7">
        <v>15.5</v>
      </c>
      <c r="H6" s="7">
        <v>10</v>
      </c>
      <c r="I6" s="18">
        <v>17</v>
      </c>
      <c r="J6" s="18">
        <v>17</v>
      </c>
      <c r="K6" s="18">
        <v>18.899999999999999</v>
      </c>
      <c r="L6" s="18">
        <v>10.29</v>
      </c>
      <c r="M6" s="8">
        <v>26.85</v>
      </c>
    </row>
    <row r="7" spans="1:13" ht="21.75" customHeight="1" x14ac:dyDescent="0.25">
      <c r="A7" s="38"/>
      <c r="B7" s="60" t="s">
        <v>66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2"/>
    </row>
    <row r="8" spans="1:13" ht="21.75" customHeight="1" x14ac:dyDescent="0.25">
      <c r="A8" s="43" t="s">
        <v>3</v>
      </c>
      <c r="B8" s="45">
        <f t="shared" ref="B8:M8" si="0">IF(B3="","---",(MIN($B3:$M3)/B3)*$B16)</f>
        <v>78.146973301612476</v>
      </c>
      <c r="C8" s="9">
        <f t="shared" si="0"/>
        <v>73.30578170847626</v>
      </c>
      <c r="D8" s="9">
        <f t="shared" si="0"/>
        <v>54.870333168265404</v>
      </c>
      <c r="E8" s="9">
        <f t="shared" si="0"/>
        <v>72.181460818185144</v>
      </c>
      <c r="F8" s="9">
        <f t="shared" si="0"/>
        <v>70.19658669304971</v>
      </c>
      <c r="G8" s="9">
        <f t="shared" si="0"/>
        <v>70.928219256960745</v>
      </c>
      <c r="H8" s="9">
        <f t="shared" si="0"/>
        <v>85</v>
      </c>
      <c r="I8" s="9">
        <f t="shared" si="0"/>
        <v>73.364844698711863</v>
      </c>
      <c r="J8" s="9">
        <f t="shared" si="0"/>
        <v>72.118236535141392</v>
      </c>
      <c r="K8" s="9">
        <f t="shared" si="0"/>
        <v>60.379108007589508</v>
      </c>
      <c r="L8" s="9">
        <f t="shared" si="0"/>
        <v>71.841784284152354</v>
      </c>
      <c r="M8" s="10">
        <f t="shared" si="0"/>
        <v>52.204518958638879</v>
      </c>
    </row>
    <row r="9" spans="1:13" ht="21.75" customHeight="1" x14ac:dyDescent="0.25">
      <c r="A9" s="43" t="s">
        <v>4</v>
      </c>
      <c r="B9" s="45">
        <f t="shared" ref="B9:M9" si="1">IF(B4="","---",(MIN($B4:$M4)/B4)*$B17)</f>
        <v>0.74999999999999989</v>
      </c>
      <c r="C9" s="9">
        <f t="shared" si="1"/>
        <v>4.8780487804878044E-2</v>
      </c>
      <c r="D9" s="9">
        <f t="shared" si="1"/>
        <v>0.12</v>
      </c>
      <c r="E9" s="9">
        <f t="shared" si="1"/>
        <v>2</v>
      </c>
      <c r="F9" s="9">
        <f t="shared" si="1"/>
        <v>6.8181818181818177E-2</v>
      </c>
      <c r="G9" s="9">
        <f t="shared" si="1"/>
        <v>0.24</v>
      </c>
      <c r="H9" s="9">
        <f t="shared" si="1"/>
        <v>0.6</v>
      </c>
      <c r="I9" s="9">
        <f t="shared" si="1"/>
        <v>0.3</v>
      </c>
      <c r="J9" s="9">
        <f t="shared" si="1"/>
        <v>0.6</v>
      </c>
      <c r="K9" s="9">
        <f t="shared" si="1"/>
        <v>0.19999999999999998</v>
      </c>
      <c r="L9" s="9">
        <f t="shared" si="1"/>
        <v>0.31578947368421051</v>
      </c>
      <c r="M9" s="10">
        <f t="shared" si="1"/>
        <v>0.08</v>
      </c>
    </row>
    <row r="10" spans="1:13" ht="21.75" customHeight="1" x14ac:dyDescent="0.25">
      <c r="A10" s="43" t="s">
        <v>5</v>
      </c>
      <c r="B10" s="45">
        <f t="shared" ref="B10:M10" si="2">IF(B5="","---",(MIN($B5:$M5)/B5)*$B18)</f>
        <v>6.25</v>
      </c>
      <c r="C10" s="9">
        <f t="shared" si="2"/>
        <v>0.4065040650406504</v>
      </c>
      <c r="D10" s="9">
        <f t="shared" si="2"/>
        <v>1.6666666666666665</v>
      </c>
      <c r="E10" s="9">
        <f t="shared" si="2"/>
        <v>10</v>
      </c>
      <c r="F10" s="9">
        <f t="shared" si="2"/>
        <v>1.3888888888888888</v>
      </c>
      <c r="G10" s="9">
        <f t="shared" si="2"/>
        <v>7.1428571428571432</v>
      </c>
      <c r="H10" s="9">
        <f t="shared" si="2"/>
        <v>2.5</v>
      </c>
      <c r="I10" s="9">
        <f t="shared" si="2"/>
        <v>10</v>
      </c>
      <c r="J10" s="9">
        <f t="shared" si="2"/>
        <v>5</v>
      </c>
      <c r="K10" s="9">
        <f t="shared" si="2"/>
        <v>3.333333333333333</v>
      </c>
      <c r="L10" s="9">
        <f t="shared" si="2"/>
        <v>10</v>
      </c>
      <c r="M10" s="10">
        <f t="shared" si="2"/>
        <v>1.5625</v>
      </c>
    </row>
    <row r="11" spans="1:13" ht="21.75" customHeight="1" x14ac:dyDescent="0.25">
      <c r="A11" s="43" t="s">
        <v>6</v>
      </c>
      <c r="B11" s="45">
        <f t="shared" ref="B11:M11" si="3">IF(B6="","---",(MIN($B6:$M6)/B6)*$B19)</f>
        <v>3</v>
      </c>
      <c r="C11" s="9">
        <f t="shared" si="3"/>
        <v>1.0935601458080193</v>
      </c>
      <c r="D11" s="9">
        <f t="shared" si="3"/>
        <v>1.134453781512605</v>
      </c>
      <c r="E11" s="9">
        <f t="shared" si="3"/>
        <v>2.626459143968872</v>
      </c>
      <c r="F11" s="9">
        <f t="shared" si="3"/>
        <v>1.2272727272727273</v>
      </c>
      <c r="G11" s="9">
        <f t="shared" si="3"/>
        <v>1.741935483870968</v>
      </c>
      <c r="H11" s="9">
        <f t="shared" si="3"/>
        <v>2.7</v>
      </c>
      <c r="I11" s="9">
        <f t="shared" si="3"/>
        <v>1.5882352941176472</v>
      </c>
      <c r="J11" s="9">
        <f t="shared" si="3"/>
        <v>1.5882352941176472</v>
      </c>
      <c r="K11" s="9">
        <f t="shared" si="3"/>
        <v>1.4285714285714286</v>
      </c>
      <c r="L11" s="9">
        <f t="shared" si="3"/>
        <v>2.6239067055393588</v>
      </c>
      <c r="M11" s="10">
        <f t="shared" si="3"/>
        <v>1.005586592178771</v>
      </c>
    </row>
    <row r="12" spans="1:13" ht="21.75" customHeight="1" thickBot="1" x14ac:dyDescent="0.3">
      <c r="A12" s="39" t="s">
        <v>2</v>
      </c>
      <c r="B12" s="46">
        <f>SUM(B8:B11)</f>
        <v>88.146973301612476</v>
      </c>
      <c r="C12" s="20">
        <f>SUM(C8:C11)</f>
        <v>74.8546264071298</v>
      </c>
      <c r="D12" s="20">
        <f>SUM(D8:D11)</f>
        <v>57.79145361644467</v>
      </c>
      <c r="E12" s="20">
        <f t="shared" ref="E12:L12" si="4">SUM(E8:E11)</f>
        <v>86.807919962154017</v>
      </c>
      <c r="F12" s="20">
        <f t="shared" si="4"/>
        <v>72.880930127393142</v>
      </c>
      <c r="G12" s="20">
        <f t="shared" si="4"/>
        <v>80.053011883688839</v>
      </c>
      <c r="H12" s="20">
        <f>SUM(H8:H11)</f>
        <v>90.8</v>
      </c>
      <c r="I12" s="20">
        <f>SUM(I8:I11)</f>
        <v>85.253079992829512</v>
      </c>
      <c r="J12" s="20">
        <f>SUM(J8:J11)</f>
        <v>79.306471829259038</v>
      </c>
      <c r="K12" s="20">
        <f>SUM(K8:K11)</f>
        <v>65.34101276949427</v>
      </c>
      <c r="L12" s="20">
        <f t="shared" si="4"/>
        <v>84.781480463375914</v>
      </c>
      <c r="M12" s="21">
        <f>SUM(M8:M11)</f>
        <v>54.85260555081765</v>
      </c>
    </row>
    <row r="13" spans="1:13" ht="21.75" customHeight="1" thickTop="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spans="1:13" ht="21.75" customHeight="1" thickBot="1" x14ac:dyDescent="0.3">
      <c r="A14" s="11"/>
      <c r="B14" s="6"/>
      <c r="C14" s="6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1:13" ht="21.75" customHeight="1" thickTop="1" x14ac:dyDescent="0.25">
      <c r="A15" s="12"/>
      <c r="B15" s="13" t="s">
        <v>0</v>
      </c>
      <c r="C15" s="34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spans="1:13" ht="21.75" customHeight="1" x14ac:dyDescent="0.25">
      <c r="A16" s="14" t="s">
        <v>3</v>
      </c>
      <c r="B16" s="15">
        <v>85</v>
      </c>
      <c r="C16" s="35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 ht="21.75" customHeight="1" x14ac:dyDescent="0.25">
      <c r="A17" s="14" t="s">
        <v>4</v>
      </c>
      <c r="B17" s="15">
        <v>2</v>
      </c>
      <c r="C17" s="35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1:13" ht="21.75" customHeight="1" x14ac:dyDescent="0.25">
      <c r="A18" s="14" t="s">
        <v>5</v>
      </c>
      <c r="B18" s="15">
        <v>10</v>
      </c>
      <c r="C18" s="35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13" ht="21.75" customHeight="1" thickBot="1" x14ac:dyDescent="0.3">
      <c r="A19" s="16" t="s">
        <v>6</v>
      </c>
      <c r="B19" s="17">
        <v>3</v>
      </c>
      <c r="C19" s="35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ht="21.75" customHeight="1" thickTop="1" x14ac:dyDescent="0.25">
      <c r="A20" s="30"/>
      <c r="B20" s="27"/>
      <c r="C20" s="30"/>
      <c r="D20" s="11"/>
      <c r="E20" s="11"/>
      <c r="F20" s="11"/>
      <c r="G20" s="11"/>
      <c r="H20" s="11"/>
      <c r="I20" s="11"/>
      <c r="J20" s="11"/>
      <c r="K20" s="11"/>
      <c r="L20" s="11"/>
    </row>
    <row r="21" spans="1:13" ht="21.75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3" ht="21.75" customHeight="1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</row>
    <row r="23" spans="1:13" ht="21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</sheetData>
  <mergeCells count="2">
    <mergeCell ref="B7:M7"/>
    <mergeCell ref="A1:M1"/>
  </mergeCells>
  <conditionalFormatting sqref="B12:M12">
    <cfRule type="expression" dxfId="21" priority="1">
      <formula>B12=MAX($B12:$M12)</formula>
    </cfRule>
  </conditionalFormatting>
  <pageMargins left="0.7" right="0.7" top="0.75" bottom="0.75" header="0.3" footer="0.3"/>
  <pageSetup paperSize="9" scale="43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23"/>
  <sheetViews>
    <sheetView topLeftCell="B1" zoomScaleNormal="100" workbookViewId="0">
      <selection activeCell="G16" sqref="G16"/>
    </sheetView>
  </sheetViews>
  <sheetFormatPr defaultRowHeight="21.75" customHeight="1" x14ac:dyDescent="0.25"/>
  <cols>
    <col min="1" max="1" width="71.85546875" bestFit="1" customWidth="1"/>
    <col min="2" max="6" width="18.7109375" customWidth="1"/>
    <col min="7" max="7" width="22" customWidth="1"/>
    <col min="8" max="8" width="19.140625" customWidth="1"/>
    <col min="9" max="9" width="16.7109375" customWidth="1"/>
    <col min="10" max="10" width="20.140625" customWidth="1"/>
    <col min="11" max="11" width="18.42578125" customWidth="1"/>
  </cols>
  <sheetData>
    <row r="1" spans="1:11" ht="21.75" customHeight="1" thickTop="1" thickBot="1" x14ac:dyDescent="0.3">
      <c r="A1" s="63" t="s">
        <v>39</v>
      </c>
      <c r="B1" s="64"/>
      <c r="C1" s="64"/>
      <c r="D1" s="64"/>
      <c r="E1" s="64"/>
      <c r="F1" s="64"/>
      <c r="G1" s="64"/>
      <c r="H1" s="64"/>
      <c r="I1" s="64"/>
      <c r="J1" s="64"/>
      <c r="K1" s="65"/>
    </row>
    <row r="2" spans="1:11" ht="21.75" customHeight="1" thickTop="1" x14ac:dyDescent="0.25">
      <c r="A2" s="42" t="s">
        <v>1</v>
      </c>
      <c r="B2" s="28" t="s">
        <v>56</v>
      </c>
      <c r="C2" s="29" t="s">
        <v>67</v>
      </c>
      <c r="D2" s="29" t="s">
        <v>57</v>
      </c>
      <c r="E2" s="29" t="s">
        <v>59</v>
      </c>
      <c r="F2" s="29" t="s">
        <v>73</v>
      </c>
      <c r="G2" s="37" t="s">
        <v>60</v>
      </c>
      <c r="H2" s="37" t="s">
        <v>61</v>
      </c>
      <c r="I2" s="37" t="s">
        <v>62</v>
      </c>
      <c r="J2" s="37" t="s">
        <v>63</v>
      </c>
      <c r="K2" s="31" t="s">
        <v>65</v>
      </c>
    </row>
    <row r="3" spans="1:11" ht="21.75" customHeight="1" x14ac:dyDescent="0.25">
      <c r="A3" s="43" t="s">
        <v>3</v>
      </c>
      <c r="B3" s="44">
        <v>309554.32</v>
      </c>
      <c r="C3" s="7">
        <v>184440.49</v>
      </c>
      <c r="D3" s="7">
        <v>284318.5</v>
      </c>
      <c r="E3" s="7">
        <v>206421.3</v>
      </c>
      <c r="F3" s="7">
        <v>202209</v>
      </c>
      <c r="G3" s="18">
        <v>237090.6</v>
      </c>
      <c r="H3" s="18">
        <v>246456</v>
      </c>
      <c r="I3" s="18">
        <v>229474.33</v>
      </c>
      <c r="J3" s="18">
        <v>214097.76</v>
      </c>
      <c r="K3" s="8">
        <v>202278.53</v>
      </c>
    </row>
    <row r="4" spans="1:11" ht="21.75" customHeight="1" x14ac:dyDescent="0.25">
      <c r="A4" s="43" t="s">
        <v>4</v>
      </c>
      <c r="B4" s="44">
        <v>14</v>
      </c>
      <c r="C4" s="7">
        <v>4.5</v>
      </c>
      <c r="D4" s="7">
        <v>2.5</v>
      </c>
      <c r="E4" s="40">
        <v>0.15</v>
      </c>
      <c r="F4" s="7">
        <v>4.4000000000000004</v>
      </c>
      <c r="G4" s="18">
        <v>1.25</v>
      </c>
      <c r="H4" s="18">
        <v>0.5</v>
      </c>
      <c r="I4" s="18">
        <v>0.5</v>
      </c>
      <c r="J4" s="18">
        <v>1.5</v>
      </c>
      <c r="K4" s="8">
        <v>3.75</v>
      </c>
    </row>
    <row r="5" spans="1:11" ht="21.75" customHeight="1" x14ac:dyDescent="0.25">
      <c r="A5" s="43" t="s">
        <v>5</v>
      </c>
      <c r="B5" s="44">
        <v>7.2</v>
      </c>
      <c r="C5" s="7">
        <v>1</v>
      </c>
      <c r="D5" s="7">
        <v>1.5</v>
      </c>
      <c r="E5" s="40">
        <v>0.25</v>
      </c>
      <c r="F5" s="7">
        <v>1.8</v>
      </c>
      <c r="G5" s="18">
        <v>0.27</v>
      </c>
      <c r="H5" s="18">
        <v>1</v>
      </c>
      <c r="I5" s="18">
        <v>0.5</v>
      </c>
      <c r="J5" s="18">
        <v>0.75</v>
      </c>
      <c r="K5" s="8">
        <v>1.6</v>
      </c>
    </row>
    <row r="6" spans="1:11" ht="21.75" customHeight="1" x14ac:dyDescent="0.25">
      <c r="A6" s="43" t="s">
        <v>6</v>
      </c>
      <c r="B6" s="44">
        <v>26.54</v>
      </c>
      <c r="C6" s="7">
        <v>25.74</v>
      </c>
      <c r="D6" s="7">
        <v>23.8</v>
      </c>
      <c r="E6" s="7">
        <v>10.28</v>
      </c>
      <c r="F6" s="7">
        <v>22</v>
      </c>
      <c r="G6" s="18">
        <v>15.5</v>
      </c>
      <c r="H6" s="18">
        <v>10</v>
      </c>
      <c r="I6" s="18">
        <v>17</v>
      </c>
      <c r="J6" s="18">
        <v>18.899999999999999</v>
      </c>
      <c r="K6" s="8">
        <v>26.85</v>
      </c>
    </row>
    <row r="7" spans="1:11" ht="21.75" customHeight="1" x14ac:dyDescent="0.25">
      <c r="A7" s="38"/>
      <c r="B7" s="60" t="s">
        <v>66</v>
      </c>
      <c r="C7" s="61"/>
      <c r="D7" s="61"/>
      <c r="E7" s="61"/>
      <c r="F7" s="61"/>
      <c r="G7" s="61"/>
      <c r="H7" s="61"/>
      <c r="I7" s="61"/>
      <c r="J7" s="61"/>
      <c r="K7" s="62"/>
    </row>
    <row r="8" spans="1:11" ht="21.75" customHeight="1" x14ac:dyDescent="0.25">
      <c r="A8" s="43" t="s">
        <v>3</v>
      </c>
      <c r="B8" s="45">
        <f t="shared" ref="B8:K8" si="0">IF(B3="","---",(MIN($B3:$K3)/B3)*$B16)</f>
        <v>50.645203885379466</v>
      </c>
      <c r="C8" s="9">
        <f t="shared" si="0"/>
        <v>85</v>
      </c>
      <c r="D8" s="9">
        <f t="shared" si="0"/>
        <v>55.140420514317569</v>
      </c>
      <c r="E8" s="9">
        <f t="shared" si="0"/>
        <v>75.948759406127181</v>
      </c>
      <c r="F8" s="9">
        <f t="shared" si="0"/>
        <v>77.530879683891413</v>
      </c>
      <c r="G8" s="9">
        <f t="shared" si="0"/>
        <v>66.124264943443549</v>
      </c>
      <c r="H8" s="9">
        <f t="shared" si="0"/>
        <v>63.611523557957611</v>
      </c>
      <c r="I8" s="9">
        <f t="shared" si="0"/>
        <v>68.318934191898506</v>
      </c>
      <c r="J8" s="9">
        <f t="shared" si="0"/>
        <v>73.22562202425658</v>
      </c>
      <c r="K8" s="10">
        <f t="shared" si="0"/>
        <v>77.504229687649001</v>
      </c>
    </row>
    <row r="9" spans="1:11" ht="21.75" customHeight="1" x14ac:dyDescent="0.25">
      <c r="A9" s="43" t="s">
        <v>4</v>
      </c>
      <c r="B9" s="45">
        <f t="shared" ref="B9:K9" si="1">IF(B4="","---",(MIN($B4:$K4)/B4)*$B17)</f>
        <v>2.1428571428571429E-2</v>
      </c>
      <c r="C9" s="9">
        <f t="shared" si="1"/>
        <v>6.6666666666666666E-2</v>
      </c>
      <c r="D9" s="9">
        <f t="shared" si="1"/>
        <v>0.12</v>
      </c>
      <c r="E9" s="9">
        <f t="shared" si="1"/>
        <v>2</v>
      </c>
      <c r="F9" s="9">
        <f t="shared" si="1"/>
        <v>6.8181818181818177E-2</v>
      </c>
      <c r="G9" s="9">
        <f t="shared" si="1"/>
        <v>0.24</v>
      </c>
      <c r="H9" s="9">
        <f t="shared" si="1"/>
        <v>0.6</v>
      </c>
      <c r="I9" s="9">
        <f t="shared" si="1"/>
        <v>0.6</v>
      </c>
      <c r="J9" s="9">
        <f t="shared" si="1"/>
        <v>0.19999999999999998</v>
      </c>
      <c r="K9" s="10">
        <f t="shared" si="1"/>
        <v>0.08</v>
      </c>
    </row>
    <row r="10" spans="1:11" ht="21.75" customHeight="1" x14ac:dyDescent="0.25">
      <c r="A10" s="43" t="s">
        <v>5</v>
      </c>
      <c r="B10" s="45">
        <f t="shared" ref="B10:K10" si="2">IF(B5="","---",(MIN($B5:$K5)/B5)*$B18)</f>
        <v>0.34722222222222221</v>
      </c>
      <c r="C10" s="9">
        <f t="shared" si="2"/>
        <v>2.5</v>
      </c>
      <c r="D10" s="9">
        <f t="shared" si="2"/>
        <v>1.6666666666666665</v>
      </c>
      <c r="E10" s="9">
        <f t="shared" si="2"/>
        <v>10</v>
      </c>
      <c r="F10" s="9">
        <f t="shared" si="2"/>
        <v>1.3888888888888888</v>
      </c>
      <c r="G10" s="9">
        <f t="shared" si="2"/>
        <v>9.2592592592592577</v>
      </c>
      <c r="H10" s="9">
        <f t="shared" si="2"/>
        <v>2.5</v>
      </c>
      <c r="I10" s="9">
        <f t="shared" si="2"/>
        <v>5</v>
      </c>
      <c r="J10" s="9">
        <f t="shared" si="2"/>
        <v>3.333333333333333</v>
      </c>
      <c r="K10" s="10">
        <f t="shared" si="2"/>
        <v>1.5625</v>
      </c>
    </row>
    <row r="11" spans="1:11" ht="21.75" customHeight="1" x14ac:dyDescent="0.25">
      <c r="A11" s="43" t="s">
        <v>6</v>
      </c>
      <c r="B11" s="45">
        <f t="shared" ref="B11:K11" si="3">IF(B6="","---",(MIN($B6:$K6)/B6)*$B19)</f>
        <v>1.1303692539562924</v>
      </c>
      <c r="C11" s="9">
        <f t="shared" si="3"/>
        <v>1.1655011655011656</v>
      </c>
      <c r="D11" s="9">
        <f t="shared" si="3"/>
        <v>1.2605042016806722</v>
      </c>
      <c r="E11" s="9">
        <f t="shared" si="3"/>
        <v>2.918287937743191</v>
      </c>
      <c r="F11" s="9">
        <f t="shared" si="3"/>
        <v>1.3636363636363635</v>
      </c>
      <c r="G11" s="9">
        <f t="shared" si="3"/>
        <v>1.935483870967742</v>
      </c>
      <c r="H11" s="9">
        <f t="shared" si="3"/>
        <v>3</v>
      </c>
      <c r="I11" s="9">
        <f t="shared" si="3"/>
        <v>1.7647058823529411</v>
      </c>
      <c r="J11" s="9">
        <f t="shared" si="3"/>
        <v>1.5873015873015874</v>
      </c>
      <c r="K11" s="10">
        <f t="shared" si="3"/>
        <v>1.1173184357541899</v>
      </c>
    </row>
    <row r="12" spans="1:11" ht="21.75" customHeight="1" thickBot="1" x14ac:dyDescent="0.3">
      <c r="A12" s="39" t="s">
        <v>2</v>
      </c>
      <c r="B12" s="46">
        <f>SUM(B8:B11)</f>
        <v>52.144223932986549</v>
      </c>
      <c r="C12" s="20">
        <f>SUM(C8:C11)</f>
        <v>88.732167832167832</v>
      </c>
      <c r="D12" s="20">
        <f t="shared" ref="D12:J12" si="4">SUM(D8:D11)</f>
        <v>58.187591382664905</v>
      </c>
      <c r="E12" s="20">
        <f t="shared" si="4"/>
        <v>90.867047343870368</v>
      </c>
      <c r="F12" s="20">
        <f>SUM(F8:F11)</f>
        <v>80.351586754598472</v>
      </c>
      <c r="G12" s="20">
        <f>SUM(G8:G11)</f>
        <v>77.55900807367054</v>
      </c>
      <c r="H12" s="20">
        <f>SUM(H8:H11)</f>
        <v>69.711523557957605</v>
      </c>
      <c r="I12" s="20">
        <f t="shared" si="4"/>
        <v>75.683640074251443</v>
      </c>
      <c r="J12" s="20">
        <f t="shared" si="4"/>
        <v>78.346256944891493</v>
      </c>
      <c r="K12" s="21">
        <f>SUM(K8:K11)</f>
        <v>80.264048123403185</v>
      </c>
    </row>
    <row r="13" spans="1:11" ht="21.75" customHeight="1" thickTop="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11" ht="21.75" customHeight="1" thickBot="1" x14ac:dyDescent="0.3">
      <c r="A14" s="11"/>
      <c r="B14" s="6"/>
      <c r="C14" s="6"/>
      <c r="D14" s="11"/>
      <c r="E14" s="11"/>
      <c r="F14" s="11"/>
      <c r="G14" s="11"/>
      <c r="H14" s="11"/>
      <c r="I14" s="11"/>
      <c r="J14" s="11"/>
      <c r="K14" s="11"/>
    </row>
    <row r="15" spans="1:11" ht="21.75" customHeight="1" thickTop="1" x14ac:dyDescent="0.25">
      <c r="A15" s="12"/>
      <c r="B15" s="13" t="s">
        <v>0</v>
      </c>
      <c r="C15" s="34"/>
      <c r="D15" s="11"/>
      <c r="E15" s="11"/>
      <c r="F15" s="11"/>
      <c r="G15" s="11"/>
      <c r="H15" s="11"/>
      <c r="I15" s="11"/>
      <c r="J15" s="11"/>
      <c r="K15" s="11"/>
    </row>
    <row r="16" spans="1:11" ht="21.75" customHeight="1" x14ac:dyDescent="0.25">
      <c r="A16" s="14" t="s">
        <v>3</v>
      </c>
      <c r="B16" s="15">
        <v>85</v>
      </c>
      <c r="C16" s="35"/>
      <c r="D16" s="11"/>
      <c r="E16" s="11"/>
      <c r="F16" s="11"/>
      <c r="G16" s="11"/>
      <c r="H16" s="11"/>
      <c r="I16" s="11"/>
      <c r="J16" s="11"/>
      <c r="K16" s="11"/>
    </row>
    <row r="17" spans="1:11" ht="21.75" customHeight="1" x14ac:dyDescent="0.25">
      <c r="A17" s="14" t="s">
        <v>4</v>
      </c>
      <c r="B17" s="15">
        <v>2</v>
      </c>
      <c r="C17" s="35"/>
      <c r="D17" s="11"/>
      <c r="E17" s="11"/>
      <c r="F17" s="11"/>
      <c r="G17" s="11"/>
      <c r="H17" s="11"/>
      <c r="I17" s="11"/>
      <c r="J17" s="11"/>
      <c r="K17" s="11"/>
    </row>
    <row r="18" spans="1:11" ht="21.75" customHeight="1" x14ac:dyDescent="0.25">
      <c r="A18" s="14" t="s">
        <v>5</v>
      </c>
      <c r="B18" s="15">
        <v>10</v>
      </c>
      <c r="C18" s="35"/>
      <c r="D18" s="11"/>
      <c r="E18" s="11"/>
      <c r="F18" s="11"/>
      <c r="G18" s="11"/>
      <c r="H18" s="11"/>
      <c r="I18" s="11"/>
      <c r="J18" s="11"/>
      <c r="K18" s="11"/>
    </row>
    <row r="19" spans="1:11" ht="21.75" customHeight="1" thickBot="1" x14ac:dyDescent="0.3">
      <c r="A19" s="16" t="s">
        <v>6</v>
      </c>
      <c r="B19" s="17">
        <v>3</v>
      </c>
      <c r="C19" s="35"/>
      <c r="D19" s="11"/>
      <c r="E19" s="11"/>
      <c r="F19" s="11"/>
      <c r="G19" s="11"/>
      <c r="H19" s="11"/>
      <c r="I19" s="11"/>
      <c r="J19" s="11"/>
      <c r="K19" s="11"/>
    </row>
    <row r="20" spans="1:11" ht="21.75" customHeight="1" thickTop="1" x14ac:dyDescent="0.25">
      <c r="A20" s="30"/>
      <c r="B20" s="27"/>
      <c r="C20" s="30"/>
      <c r="D20" s="11"/>
      <c r="E20" s="11"/>
      <c r="F20" s="11"/>
    </row>
    <row r="21" spans="1:11" ht="21.75" customHeight="1" x14ac:dyDescent="0.25">
      <c r="A21" s="11"/>
      <c r="B21" s="11"/>
      <c r="C21" s="11"/>
      <c r="D21" s="11"/>
      <c r="E21" s="11"/>
      <c r="F21" s="11"/>
    </row>
    <row r="22" spans="1:11" ht="21.75" customHeight="1" x14ac:dyDescent="0.25">
      <c r="A22" s="11"/>
      <c r="B22" s="11"/>
      <c r="C22" s="11"/>
      <c r="D22" s="11"/>
      <c r="E22" s="11"/>
      <c r="F22" s="11"/>
    </row>
    <row r="23" spans="1:11" ht="21.75" customHeight="1" x14ac:dyDescent="0.25">
      <c r="A23" s="11"/>
      <c r="B23" s="11"/>
      <c r="C23" s="11"/>
      <c r="D23" s="11"/>
      <c r="E23" s="11"/>
      <c r="F23" s="11"/>
    </row>
  </sheetData>
  <mergeCells count="2">
    <mergeCell ref="B7:K7"/>
    <mergeCell ref="A1:K1"/>
  </mergeCells>
  <conditionalFormatting sqref="B12:K12">
    <cfRule type="expression" dxfId="20" priority="1">
      <formula>B12=MAX($B12:$K12)</formula>
    </cfRule>
  </conditionalFormatting>
  <pageMargins left="0.7" right="0.7" top="0.75" bottom="0.75" header="0.3" footer="0.3"/>
  <pageSetup paperSize="9" scale="50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23"/>
  <sheetViews>
    <sheetView topLeftCell="B1" zoomScale="140" zoomScaleNormal="140" workbookViewId="0">
      <selection activeCell="H16" sqref="H16"/>
    </sheetView>
  </sheetViews>
  <sheetFormatPr defaultRowHeight="21.75" customHeight="1" x14ac:dyDescent="0.25"/>
  <cols>
    <col min="1" max="1" width="71.85546875" bestFit="1" customWidth="1"/>
    <col min="2" max="4" width="18.7109375" customWidth="1"/>
    <col min="5" max="5" width="20.85546875" customWidth="1"/>
    <col min="6" max="6" width="19.7109375" customWidth="1"/>
    <col min="7" max="7" width="18" customWidth="1"/>
    <col min="8" max="8" width="18.42578125" customWidth="1"/>
    <col min="9" max="9" width="17.28515625" customWidth="1"/>
    <col min="10" max="10" width="17.85546875" customWidth="1"/>
  </cols>
  <sheetData>
    <row r="1" spans="1:10" ht="21.75" customHeight="1" thickTop="1" thickBot="1" x14ac:dyDescent="0.3">
      <c r="A1" s="63" t="s">
        <v>40</v>
      </c>
      <c r="B1" s="64"/>
      <c r="C1" s="64"/>
      <c r="D1" s="64"/>
      <c r="E1" s="64"/>
      <c r="F1" s="64"/>
      <c r="G1" s="64"/>
      <c r="H1" s="64"/>
      <c r="I1" s="64"/>
      <c r="J1" s="65"/>
    </row>
    <row r="2" spans="1:10" ht="21.75" customHeight="1" thickTop="1" x14ac:dyDescent="0.25">
      <c r="A2" s="42" t="s">
        <v>1</v>
      </c>
      <c r="B2" s="47" t="s">
        <v>81</v>
      </c>
      <c r="C2" s="29" t="s">
        <v>56</v>
      </c>
      <c r="D2" s="29" t="s">
        <v>59</v>
      </c>
      <c r="E2" s="37" t="s">
        <v>60</v>
      </c>
      <c r="F2" s="37" t="s">
        <v>61</v>
      </c>
      <c r="G2" s="37" t="s">
        <v>72</v>
      </c>
      <c r="H2" s="37" t="s">
        <v>62</v>
      </c>
      <c r="I2" s="37" t="s">
        <v>63</v>
      </c>
      <c r="J2" s="31" t="s">
        <v>64</v>
      </c>
    </row>
    <row r="3" spans="1:10" ht="21.75" customHeight="1" x14ac:dyDescent="0.25">
      <c r="A3" s="43" t="s">
        <v>3</v>
      </c>
      <c r="B3" s="44">
        <v>151999.20000000001</v>
      </c>
      <c r="C3" s="7">
        <v>206117.68</v>
      </c>
      <c r="D3" s="7">
        <v>156227.60999999999</v>
      </c>
      <c r="E3" s="18">
        <v>160508.51999999999</v>
      </c>
      <c r="F3" s="18">
        <v>142560</v>
      </c>
      <c r="G3" s="18">
        <v>145881.84</v>
      </c>
      <c r="H3" s="18">
        <v>155809.29999999999</v>
      </c>
      <c r="I3" s="18">
        <v>156603.96</v>
      </c>
      <c r="J3" s="8">
        <v>159193.01</v>
      </c>
    </row>
    <row r="4" spans="1:10" ht="21.75" customHeight="1" x14ac:dyDescent="0.25">
      <c r="A4" s="43" t="s">
        <v>4</v>
      </c>
      <c r="B4" s="44">
        <v>0.5</v>
      </c>
      <c r="C4" s="7">
        <v>14</v>
      </c>
      <c r="D4" s="7">
        <v>0.15</v>
      </c>
      <c r="E4" s="18">
        <v>1.25</v>
      </c>
      <c r="F4" s="18">
        <v>0.5</v>
      </c>
      <c r="G4" s="18">
        <v>1</v>
      </c>
      <c r="H4" s="18">
        <v>0.5</v>
      </c>
      <c r="I4" s="18">
        <v>3.5</v>
      </c>
      <c r="J4" s="8">
        <v>0.95</v>
      </c>
    </row>
    <row r="5" spans="1:10" ht="21.75" customHeight="1" x14ac:dyDescent="0.25">
      <c r="A5" s="43" t="s">
        <v>5</v>
      </c>
      <c r="B5" s="44">
        <v>0.5</v>
      </c>
      <c r="C5" s="7">
        <v>7.2</v>
      </c>
      <c r="D5" s="7">
        <v>0.25</v>
      </c>
      <c r="E5" s="18">
        <v>0.3</v>
      </c>
      <c r="F5" s="18">
        <v>1</v>
      </c>
      <c r="G5" s="18">
        <v>0.25</v>
      </c>
      <c r="H5" s="18">
        <v>0.5</v>
      </c>
      <c r="I5" s="18">
        <v>0.75</v>
      </c>
      <c r="J5" s="8">
        <v>0.25</v>
      </c>
    </row>
    <row r="6" spans="1:10" ht="21.75" customHeight="1" x14ac:dyDescent="0.25">
      <c r="A6" s="43" t="s">
        <v>6</v>
      </c>
      <c r="B6" s="44">
        <v>13</v>
      </c>
      <c r="C6" s="7">
        <v>26.54</v>
      </c>
      <c r="D6" s="7">
        <v>10.28</v>
      </c>
      <c r="E6" s="18">
        <v>15.5</v>
      </c>
      <c r="F6" s="18">
        <v>10</v>
      </c>
      <c r="G6" s="18">
        <v>17</v>
      </c>
      <c r="H6" s="18">
        <v>17</v>
      </c>
      <c r="I6" s="18">
        <v>18.899999999999999</v>
      </c>
      <c r="J6" s="8">
        <v>10.29</v>
      </c>
    </row>
    <row r="7" spans="1:10" ht="21.75" customHeight="1" x14ac:dyDescent="0.25">
      <c r="A7" s="38"/>
      <c r="B7" s="60" t="s">
        <v>66</v>
      </c>
      <c r="C7" s="61"/>
      <c r="D7" s="61"/>
      <c r="E7" s="61"/>
      <c r="F7" s="61"/>
      <c r="G7" s="61"/>
      <c r="H7" s="61"/>
      <c r="I7" s="61"/>
      <c r="J7" s="62"/>
    </row>
    <row r="8" spans="1:10" ht="21.75" customHeight="1" x14ac:dyDescent="0.25">
      <c r="A8" s="43" t="s">
        <v>3</v>
      </c>
      <c r="B8" s="45">
        <f t="shared" ref="B8:J8" si="0">IF(B3="","---",(MIN($B3:$J3)/B3)*$B16)</f>
        <v>79.721472218274826</v>
      </c>
      <c r="C8" s="9">
        <f t="shared" si="0"/>
        <v>58.78971663178045</v>
      </c>
      <c r="D8" s="9">
        <f t="shared" si="0"/>
        <v>77.56375457577569</v>
      </c>
      <c r="E8" s="9">
        <f t="shared" si="0"/>
        <v>75.495057832444047</v>
      </c>
      <c r="F8" s="9">
        <f t="shared" si="0"/>
        <v>85</v>
      </c>
      <c r="G8" s="9">
        <f t="shared" si="0"/>
        <v>83.064485613836524</v>
      </c>
      <c r="H8" s="9">
        <f t="shared" si="0"/>
        <v>77.771994354637371</v>
      </c>
      <c r="I8" s="9">
        <f t="shared" si="0"/>
        <v>77.377353676113941</v>
      </c>
      <c r="J8" s="10">
        <f t="shared" si="0"/>
        <v>76.118920045547213</v>
      </c>
    </row>
    <row r="9" spans="1:10" ht="21.75" customHeight="1" x14ac:dyDescent="0.25">
      <c r="A9" s="43" t="s">
        <v>4</v>
      </c>
      <c r="B9" s="45">
        <f t="shared" ref="B9:J9" si="1">IF(B4="","---",(MIN($B4:$J4)/B4)*$B17)</f>
        <v>0.6</v>
      </c>
      <c r="C9" s="9">
        <f t="shared" si="1"/>
        <v>2.1428571428571429E-2</v>
      </c>
      <c r="D9" s="9">
        <f t="shared" si="1"/>
        <v>2</v>
      </c>
      <c r="E9" s="9">
        <f t="shared" si="1"/>
        <v>0.24</v>
      </c>
      <c r="F9" s="9">
        <f t="shared" si="1"/>
        <v>0.6</v>
      </c>
      <c r="G9" s="9">
        <f t="shared" si="1"/>
        <v>0.3</v>
      </c>
      <c r="H9" s="9">
        <f t="shared" si="1"/>
        <v>0.6</v>
      </c>
      <c r="I9" s="9">
        <f t="shared" si="1"/>
        <v>8.5714285714285715E-2</v>
      </c>
      <c r="J9" s="10">
        <f t="shared" si="1"/>
        <v>0.31578947368421051</v>
      </c>
    </row>
    <row r="10" spans="1:10" ht="21.75" customHeight="1" x14ac:dyDescent="0.25">
      <c r="A10" s="43" t="s">
        <v>5</v>
      </c>
      <c r="B10" s="45">
        <f t="shared" ref="B10:J10" si="2">IF(B5="","---",(MIN($B5:$J5)/B5)*$B18)</f>
        <v>5</v>
      </c>
      <c r="C10" s="9">
        <f t="shared" si="2"/>
        <v>0.34722222222222221</v>
      </c>
      <c r="D10" s="9">
        <f t="shared" si="2"/>
        <v>10</v>
      </c>
      <c r="E10" s="9">
        <f t="shared" si="2"/>
        <v>8.3333333333333339</v>
      </c>
      <c r="F10" s="9">
        <f t="shared" si="2"/>
        <v>2.5</v>
      </c>
      <c r="G10" s="9">
        <f t="shared" si="2"/>
        <v>10</v>
      </c>
      <c r="H10" s="9">
        <f t="shared" si="2"/>
        <v>5</v>
      </c>
      <c r="I10" s="9">
        <f t="shared" si="2"/>
        <v>3.333333333333333</v>
      </c>
      <c r="J10" s="10">
        <f t="shared" si="2"/>
        <v>10</v>
      </c>
    </row>
    <row r="11" spans="1:10" ht="21.75" customHeight="1" x14ac:dyDescent="0.25">
      <c r="A11" s="43" t="s">
        <v>6</v>
      </c>
      <c r="B11" s="45">
        <f t="shared" ref="B11:J11" si="3">IF(B6="","---",(MIN($B6:$J6)/B6)*$B19)</f>
        <v>2.3076923076923079</v>
      </c>
      <c r="C11" s="9">
        <f t="shared" si="3"/>
        <v>1.1303692539562924</v>
      </c>
      <c r="D11" s="9">
        <f t="shared" si="3"/>
        <v>2.918287937743191</v>
      </c>
      <c r="E11" s="9">
        <f t="shared" si="3"/>
        <v>1.935483870967742</v>
      </c>
      <c r="F11" s="9">
        <f t="shared" si="3"/>
        <v>3</v>
      </c>
      <c r="G11" s="9">
        <f t="shared" si="3"/>
        <v>1.7647058823529411</v>
      </c>
      <c r="H11" s="9">
        <f t="shared" si="3"/>
        <v>1.7647058823529411</v>
      </c>
      <c r="I11" s="9">
        <f t="shared" si="3"/>
        <v>1.5873015873015874</v>
      </c>
      <c r="J11" s="10">
        <f t="shared" si="3"/>
        <v>2.915451895043732</v>
      </c>
    </row>
    <row r="12" spans="1:10" ht="21.75" customHeight="1" thickBot="1" x14ac:dyDescent="0.3">
      <c r="A12" s="39" t="s">
        <v>2</v>
      </c>
      <c r="B12" s="46">
        <f t="shared" ref="B12:G12" si="4">SUM(B8:B11)</f>
        <v>87.629164525967127</v>
      </c>
      <c r="C12" s="20">
        <f t="shared" si="4"/>
        <v>60.28873667938754</v>
      </c>
      <c r="D12" s="20">
        <f t="shared" si="4"/>
        <v>92.482042513518877</v>
      </c>
      <c r="E12" s="20">
        <f t="shared" si="4"/>
        <v>86.003875036745114</v>
      </c>
      <c r="F12" s="20">
        <f t="shared" si="4"/>
        <v>91.1</v>
      </c>
      <c r="G12" s="20">
        <f t="shared" si="4"/>
        <v>95.129191496189463</v>
      </c>
      <c r="H12" s="20">
        <f t="shared" ref="H12:I12" si="5">SUM(H8:H11)</f>
        <v>85.136700236990308</v>
      </c>
      <c r="I12" s="20">
        <f t="shared" si="5"/>
        <v>82.38370288246314</v>
      </c>
      <c r="J12" s="21">
        <f>SUM(J8:J11)</f>
        <v>89.350161414275149</v>
      </c>
    </row>
    <row r="13" spans="1:10" ht="21.75" customHeight="1" thickTop="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</row>
    <row r="14" spans="1:10" ht="21.75" customHeight="1" thickBot="1" x14ac:dyDescent="0.3">
      <c r="A14" s="11"/>
      <c r="B14" s="6"/>
      <c r="C14" s="6"/>
      <c r="D14" s="11"/>
      <c r="E14" s="11"/>
      <c r="F14" s="11"/>
      <c r="G14" s="11"/>
      <c r="H14" s="11"/>
      <c r="I14" s="11"/>
      <c r="J14" s="11"/>
    </row>
    <row r="15" spans="1:10" ht="21.75" customHeight="1" thickTop="1" x14ac:dyDescent="0.25">
      <c r="A15" s="12"/>
      <c r="B15" s="13" t="s">
        <v>0</v>
      </c>
      <c r="C15" s="34"/>
      <c r="D15" s="11"/>
      <c r="E15" s="11"/>
      <c r="F15" s="11"/>
      <c r="G15" s="11"/>
      <c r="H15" s="11"/>
      <c r="I15" s="11"/>
      <c r="J15" s="11"/>
    </row>
    <row r="16" spans="1:10" ht="21.75" customHeight="1" x14ac:dyDescent="0.25">
      <c r="A16" s="14" t="s">
        <v>3</v>
      </c>
      <c r="B16" s="15">
        <v>85</v>
      </c>
      <c r="C16" s="35"/>
      <c r="D16" s="11"/>
      <c r="E16" s="11"/>
      <c r="F16" s="11"/>
      <c r="G16" s="11"/>
      <c r="H16" s="11"/>
      <c r="I16" s="11"/>
      <c r="J16" s="11"/>
    </row>
    <row r="17" spans="1:10" ht="21.75" customHeight="1" x14ac:dyDescent="0.25">
      <c r="A17" s="14" t="s">
        <v>4</v>
      </c>
      <c r="B17" s="15">
        <v>2</v>
      </c>
      <c r="C17" s="35"/>
      <c r="D17" s="11"/>
      <c r="E17" s="11"/>
      <c r="F17" s="11"/>
      <c r="G17" s="11"/>
      <c r="H17" s="11"/>
      <c r="I17" s="11"/>
      <c r="J17" s="11"/>
    </row>
    <row r="18" spans="1:10" ht="21.75" customHeight="1" x14ac:dyDescent="0.25">
      <c r="A18" s="14" t="s">
        <v>5</v>
      </c>
      <c r="B18" s="15">
        <v>10</v>
      </c>
      <c r="C18" s="35"/>
      <c r="D18" s="11"/>
      <c r="E18" s="11"/>
      <c r="F18" s="11"/>
      <c r="G18" s="11"/>
      <c r="H18" s="11"/>
      <c r="I18" s="11"/>
      <c r="J18" s="11"/>
    </row>
    <row r="19" spans="1:10" ht="21.75" customHeight="1" thickBot="1" x14ac:dyDescent="0.3">
      <c r="A19" s="16" t="s">
        <v>6</v>
      </c>
      <c r="B19" s="17">
        <v>3</v>
      </c>
      <c r="C19" s="35"/>
      <c r="D19" s="11"/>
      <c r="E19" s="11"/>
      <c r="F19" s="11"/>
      <c r="G19" s="11"/>
      <c r="H19" s="11"/>
      <c r="I19" s="11"/>
      <c r="J19" s="11"/>
    </row>
    <row r="20" spans="1:10" ht="21.75" customHeight="1" thickTop="1" x14ac:dyDescent="0.25">
      <c r="A20" s="30"/>
      <c r="B20" s="27"/>
      <c r="C20" s="30"/>
      <c r="D20" s="11"/>
    </row>
    <row r="21" spans="1:10" ht="21.75" customHeight="1" x14ac:dyDescent="0.25">
      <c r="A21" s="11"/>
      <c r="B21" s="11"/>
      <c r="C21" s="11"/>
      <c r="D21" s="11"/>
    </row>
    <row r="22" spans="1:10" ht="21.75" customHeight="1" x14ac:dyDescent="0.25">
      <c r="A22" s="11"/>
      <c r="B22" s="11"/>
      <c r="C22" s="11"/>
      <c r="D22" s="11"/>
    </row>
    <row r="23" spans="1:10" ht="21.75" customHeight="1" x14ac:dyDescent="0.25">
      <c r="A23" s="11"/>
      <c r="B23" s="11"/>
      <c r="C23" s="11"/>
      <c r="D23" s="11"/>
    </row>
  </sheetData>
  <mergeCells count="2">
    <mergeCell ref="B7:J7"/>
    <mergeCell ref="A1:J1"/>
  </mergeCells>
  <conditionalFormatting sqref="B12:J12">
    <cfRule type="expression" dxfId="19" priority="1">
      <formula>B12=MAX($B12:$J12)</formula>
    </cfRule>
    <cfRule type="expression" dxfId="18" priority="2">
      <formula>XEX12=MAX($B12:$J12)</formula>
    </cfRule>
  </conditionalFormatting>
  <pageMargins left="0.7" right="0.7" top="0.75" bottom="0.75" header="0.3" footer="0.3"/>
  <pageSetup paperSize="9" scale="54" fitToHeight="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23"/>
  <sheetViews>
    <sheetView zoomScaleNormal="100" workbookViewId="0">
      <selection activeCell="F16" sqref="F16"/>
    </sheetView>
  </sheetViews>
  <sheetFormatPr defaultRowHeight="21.75" customHeight="1" x14ac:dyDescent="0.25"/>
  <cols>
    <col min="1" max="1" width="71.85546875" bestFit="1" customWidth="1"/>
    <col min="2" max="7" width="18.7109375" customWidth="1"/>
    <col min="8" max="8" width="17" bestFit="1" customWidth="1"/>
    <col min="9" max="9" width="18.28515625" bestFit="1" customWidth="1"/>
    <col min="10" max="10" width="15.28515625" customWidth="1"/>
    <col min="11" max="11" width="13.7109375" customWidth="1"/>
    <col min="12" max="12" width="13.28515625" customWidth="1"/>
  </cols>
  <sheetData>
    <row r="1" spans="1:12" s="3" customFormat="1" ht="21.75" customHeight="1" thickTop="1" thickBot="1" x14ac:dyDescent="0.3">
      <c r="A1" s="63" t="s">
        <v>41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5"/>
    </row>
    <row r="2" spans="1:12" ht="21.75" customHeight="1" thickTop="1" x14ac:dyDescent="0.25">
      <c r="A2" s="42" t="s">
        <v>1</v>
      </c>
      <c r="B2" s="47" t="s">
        <v>74</v>
      </c>
      <c r="C2" s="29" t="s">
        <v>56</v>
      </c>
      <c r="D2" s="29" t="s">
        <v>77</v>
      </c>
      <c r="E2" s="29" t="s">
        <v>57</v>
      </c>
      <c r="F2" s="29" t="s">
        <v>59</v>
      </c>
      <c r="G2" s="29" t="s">
        <v>73</v>
      </c>
      <c r="H2" s="37" t="s">
        <v>60</v>
      </c>
      <c r="I2" s="37" t="s">
        <v>72</v>
      </c>
      <c r="J2" s="37" t="s">
        <v>63</v>
      </c>
      <c r="K2" s="37" t="s">
        <v>64</v>
      </c>
      <c r="L2" s="31" t="s">
        <v>65</v>
      </c>
    </row>
    <row r="3" spans="1:12" ht="21.75" customHeight="1" x14ac:dyDescent="0.25">
      <c r="A3" s="43" t="s">
        <v>3</v>
      </c>
      <c r="B3" s="44">
        <v>160881.60000000001</v>
      </c>
      <c r="C3" s="7">
        <v>212965.44</v>
      </c>
      <c r="D3" s="7">
        <v>285821.31</v>
      </c>
      <c r="E3" s="7">
        <v>214461.71</v>
      </c>
      <c r="F3" s="7">
        <v>181484.87</v>
      </c>
      <c r="G3" s="7">
        <v>192018</v>
      </c>
      <c r="H3" s="18">
        <v>190267.56</v>
      </c>
      <c r="I3" s="18">
        <v>159867.24</v>
      </c>
      <c r="J3" s="18">
        <v>179550</v>
      </c>
      <c r="K3" s="18">
        <v>157657.73000000001</v>
      </c>
      <c r="L3" s="8">
        <v>144444.95000000001</v>
      </c>
    </row>
    <row r="4" spans="1:12" ht="21.75" customHeight="1" x14ac:dyDescent="0.25">
      <c r="A4" s="43" t="s">
        <v>4</v>
      </c>
      <c r="B4" s="44">
        <v>0.1</v>
      </c>
      <c r="C4" s="7">
        <v>14</v>
      </c>
      <c r="D4" s="7">
        <v>5</v>
      </c>
      <c r="E4" s="7">
        <v>2.5</v>
      </c>
      <c r="F4" s="40">
        <v>0.15</v>
      </c>
      <c r="G4" s="7">
        <v>4.4000000000000004</v>
      </c>
      <c r="H4" s="18">
        <v>1.25</v>
      </c>
      <c r="I4" s="18">
        <v>1</v>
      </c>
      <c r="J4" s="18">
        <v>1.5</v>
      </c>
      <c r="K4" s="18">
        <v>0.95</v>
      </c>
      <c r="L4" s="8">
        <v>3.75</v>
      </c>
    </row>
    <row r="5" spans="1:12" ht="21.75" customHeight="1" x14ac:dyDescent="0.25">
      <c r="A5" s="43" t="s">
        <v>5</v>
      </c>
      <c r="B5" s="44">
        <v>0.5</v>
      </c>
      <c r="C5" s="7">
        <v>7.2</v>
      </c>
      <c r="D5" s="7">
        <v>3</v>
      </c>
      <c r="E5" s="7">
        <v>1.5</v>
      </c>
      <c r="F5" s="40">
        <v>0.25</v>
      </c>
      <c r="G5" s="7">
        <v>1.8</v>
      </c>
      <c r="H5" s="18">
        <v>0.3</v>
      </c>
      <c r="I5" s="18">
        <v>0.25</v>
      </c>
      <c r="J5" s="18">
        <v>0.75</v>
      </c>
      <c r="K5" s="18">
        <v>0.25</v>
      </c>
      <c r="L5" s="8">
        <v>1.6</v>
      </c>
    </row>
    <row r="6" spans="1:12" ht="21.75" customHeight="1" x14ac:dyDescent="0.25">
      <c r="A6" s="43" t="s">
        <v>6</v>
      </c>
      <c r="B6" s="44">
        <v>9</v>
      </c>
      <c r="C6" s="7">
        <v>26.54</v>
      </c>
      <c r="D6" s="7">
        <v>17</v>
      </c>
      <c r="E6" s="7">
        <v>23.8</v>
      </c>
      <c r="F6" s="7">
        <v>10.28</v>
      </c>
      <c r="G6" s="7">
        <v>22</v>
      </c>
      <c r="H6" s="18">
        <v>15.5</v>
      </c>
      <c r="I6" s="18">
        <v>17</v>
      </c>
      <c r="J6" s="18">
        <v>18.899999999999999</v>
      </c>
      <c r="K6" s="18">
        <v>10.29</v>
      </c>
      <c r="L6" s="8">
        <v>26.85</v>
      </c>
    </row>
    <row r="7" spans="1:12" ht="21.75" customHeight="1" x14ac:dyDescent="0.25">
      <c r="A7" s="38"/>
      <c r="B7" s="60" t="s">
        <v>66</v>
      </c>
      <c r="C7" s="61"/>
      <c r="D7" s="61"/>
      <c r="E7" s="61"/>
      <c r="F7" s="61"/>
      <c r="G7" s="61"/>
      <c r="H7" s="61"/>
      <c r="I7" s="61"/>
      <c r="J7" s="61"/>
      <c r="K7" s="61"/>
      <c r="L7" s="62"/>
    </row>
    <row r="8" spans="1:12" ht="21.75" customHeight="1" x14ac:dyDescent="0.25">
      <c r="A8" s="43" t="s">
        <v>3</v>
      </c>
      <c r="B8" s="45">
        <f t="shared" ref="B8:L8" si="0">IF(B3="","---",(MIN($B3:$L3)/B3)*$B16)</f>
        <v>76.315879193145776</v>
      </c>
      <c r="C8" s="9">
        <f t="shared" si="0"/>
        <v>57.651705131123627</v>
      </c>
      <c r="D8" s="9">
        <f t="shared" si="0"/>
        <v>42.956281846164657</v>
      </c>
      <c r="E8" s="9">
        <f t="shared" si="0"/>
        <v>57.249477074485704</v>
      </c>
      <c r="F8" s="9">
        <f t="shared" si="0"/>
        <v>67.652034850067679</v>
      </c>
      <c r="G8" s="9">
        <f t="shared" si="0"/>
        <v>63.940988605234935</v>
      </c>
      <c r="H8" s="9">
        <f t="shared" si="0"/>
        <v>64.529238457675078</v>
      </c>
      <c r="I8" s="9">
        <f t="shared" si="0"/>
        <v>76.80010457427052</v>
      </c>
      <c r="J8" s="9">
        <f t="shared" si="0"/>
        <v>68.381067947646898</v>
      </c>
      <c r="K8" s="9">
        <f t="shared" si="0"/>
        <v>77.876427308702219</v>
      </c>
      <c r="L8" s="10">
        <f t="shared" si="0"/>
        <v>85</v>
      </c>
    </row>
    <row r="9" spans="1:12" ht="21.75" customHeight="1" x14ac:dyDescent="0.25">
      <c r="A9" s="43" t="s">
        <v>4</v>
      </c>
      <c r="B9" s="45">
        <f t="shared" ref="B9:L9" si="1">IF(B4="","---",(MIN($B4:$L4)/B4)*$B17)</f>
        <v>2</v>
      </c>
      <c r="C9" s="9">
        <f t="shared" si="1"/>
        <v>1.4285714285714287E-2</v>
      </c>
      <c r="D9" s="9">
        <f t="shared" si="1"/>
        <v>0.04</v>
      </c>
      <c r="E9" s="9">
        <f t="shared" si="1"/>
        <v>0.08</v>
      </c>
      <c r="F9" s="9">
        <f t="shared" si="1"/>
        <v>1.3333333333333335</v>
      </c>
      <c r="G9" s="9">
        <f t="shared" si="1"/>
        <v>4.5454545454545456E-2</v>
      </c>
      <c r="H9" s="9">
        <f t="shared" si="1"/>
        <v>0.16</v>
      </c>
      <c r="I9" s="9">
        <f t="shared" si="1"/>
        <v>0.2</v>
      </c>
      <c r="J9" s="9">
        <f t="shared" si="1"/>
        <v>0.13333333333333333</v>
      </c>
      <c r="K9" s="9">
        <f t="shared" si="1"/>
        <v>0.2105263157894737</v>
      </c>
      <c r="L9" s="10">
        <f t="shared" si="1"/>
        <v>5.3333333333333337E-2</v>
      </c>
    </row>
    <row r="10" spans="1:12" ht="21.75" customHeight="1" x14ac:dyDescent="0.25">
      <c r="A10" s="43" t="s">
        <v>5</v>
      </c>
      <c r="B10" s="45">
        <f t="shared" ref="B10:L10" si="2">IF(B5="","---",(MIN($B5:$L5)/B5)*$B18)</f>
        <v>5</v>
      </c>
      <c r="C10" s="9">
        <f t="shared" si="2"/>
        <v>0.34722222222222221</v>
      </c>
      <c r="D10" s="9">
        <f t="shared" si="2"/>
        <v>0.83333333333333326</v>
      </c>
      <c r="E10" s="9">
        <f t="shared" si="2"/>
        <v>1.6666666666666665</v>
      </c>
      <c r="F10" s="9">
        <f t="shared" si="2"/>
        <v>10</v>
      </c>
      <c r="G10" s="9">
        <f t="shared" si="2"/>
        <v>1.3888888888888888</v>
      </c>
      <c r="H10" s="9">
        <f t="shared" si="2"/>
        <v>8.3333333333333339</v>
      </c>
      <c r="I10" s="9">
        <f t="shared" si="2"/>
        <v>10</v>
      </c>
      <c r="J10" s="9">
        <f t="shared" si="2"/>
        <v>3.333333333333333</v>
      </c>
      <c r="K10" s="9">
        <f t="shared" si="2"/>
        <v>10</v>
      </c>
      <c r="L10" s="10">
        <f t="shared" si="2"/>
        <v>1.5625</v>
      </c>
    </row>
    <row r="11" spans="1:12" ht="21.75" customHeight="1" x14ac:dyDescent="0.25">
      <c r="A11" s="43" t="s">
        <v>6</v>
      </c>
      <c r="B11" s="45">
        <f t="shared" ref="B11:L11" si="3">IF(B6="","---",(MIN($B6:$L6)/B6)*$B19)</f>
        <v>3</v>
      </c>
      <c r="C11" s="9">
        <f t="shared" si="3"/>
        <v>1.0173323285606632</v>
      </c>
      <c r="D11" s="9">
        <f t="shared" si="3"/>
        <v>1.5882352941176472</v>
      </c>
      <c r="E11" s="9">
        <f t="shared" si="3"/>
        <v>1.134453781512605</v>
      </c>
      <c r="F11" s="9">
        <f t="shared" si="3"/>
        <v>2.626459143968872</v>
      </c>
      <c r="G11" s="9">
        <f t="shared" si="3"/>
        <v>1.2272727272727273</v>
      </c>
      <c r="H11" s="9">
        <f t="shared" si="3"/>
        <v>1.741935483870968</v>
      </c>
      <c r="I11" s="9">
        <f t="shared" si="3"/>
        <v>1.5882352941176472</v>
      </c>
      <c r="J11" s="9">
        <f t="shared" si="3"/>
        <v>1.4285714285714286</v>
      </c>
      <c r="K11" s="9">
        <f t="shared" si="3"/>
        <v>2.6239067055393588</v>
      </c>
      <c r="L11" s="10">
        <f t="shared" si="3"/>
        <v>1.005586592178771</v>
      </c>
    </row>
    <row r="12" spans="1:12" ht="21.75" customHeight="1" thickBot="1" x14ac:dyDescent="0.3">
      <c r="A12" s="39" t="s">
        <v>2</v>
      </c>
      <c r="B12" s="46">
        <f>SUM(B8:B11)</f>
        <v>86.315879193145776</v>
      </c>
      <c r="C12" s="20">
        <f>SUM(C8:C11)</f>
        <v>59.030545396192224</v>
      </c>
      <c r="D12" s="20">
        <f>SUM(D8:D11)</f>
        <v>45.417850473615637</v>
      </c>
      <c r="E12" s="20">
        <f t="shared" ref="E12:K12" si="4">SUM(E8:E11)</f>
        <v>60.130597522664971</v>
      </c>
      <c r="F12" s="20">
        <f t="shared" si="4"/>
        <v>81.61182732736988</v>
      </c>
      <c r="G12" s="20">
        <f>SUM(G8:G11)</f>
        <v>66.602604766851101</v>
      </c>
      <c r="H12" s="20">
        <f>SUM(H8:H11)</f>
        <v>74.764507274879378</v>
      </c>
      <c r="I12" s="20">
        <f>SUM(I8:I11)</f>
        <v>88.588339868388175</v>
      </c>
      <c r="J12" s="20">
        <f t="shared" si="4"/>
        <v>73.276306042884997</v>
      </c>
      <c r="K12" s="20">
        <f t="shared" si="4"/>
        <v>90.710860330031053</v>
      </c>
      <c r="L12" s="21">
        <f>SUM(L8:L11)</f>
        <v>87.6214199255121</v>
      </c>
    </row>
    <row r="13" spans="1:12" ht="21.75" customHeight="1" thickTop="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2" ht="21.75" customHeight="1" thickBot="1" x14ac:dyDescent="0.3">
      <c r="A14" s="11"/>
      <c r="B14" s="6"/>
      <c r="C14" s="6"/>
      <c r="D14" s="11"/>
      <c r="E14" s="11"/>
      <c r="F14" s="11"/>
      <c r="G14" s="11"/>
      <c r="H14" s="11"/>
      <c r="I14" s="11"/>
      <c r="J14" s="11"/>
      <c r="K14" s="11"/>
      <c r="L14" s="11"/>
    </row>
    <row r="15" spans="1:12" ht="21.75" customHeight="1" thickTop="1" x14ac:dyDescent="0.25">
      <c r="A15" s="12"/>
      <c r="B15" s="13" t="s">
        <v>0</v>
      </c>
      <c r="C15" s="34"/>
      <c r="D15" s="11"/>
      <c r="E15" s="11"/>
      <c r="F15" s="11"/>
      <c r="G15" s="11"/>
      <c r="H15" s="11"/>
      <c r="I15" s="11"/>
      <c r="J15" s="11"/>
      <c r="K15" s="11"/>
      <c r="L15" s="11"/>
    </row>
    <row r="16" spans="1:12" ht="21.75" customHeight="1" x14ac:dyDescent="0.25">
      <c r="A16" s="14" t="s">
        <v>3</v>
      </c>
      <c r="B16" s="15">
        <v>85</v>
      </c>
      <c r="C16" s="35"/>
      <c r="D16" s="11"/>
      <c r="E16" s="11"/>
      <c r="F16" s="11"/>
      <c r="G16" s="11"/>
      <c r="H16" s="11"/>
      <c r="I16" s="11"/>
      <c r="J16" s="11"/>
      <c r="K16" s="11"/>
      <c r="L16" s="11"/>
    </row>
    <row r="17" spans="1:12" ht="21.75" customHeight="1" x14ac:dyDescent="0.25">
      <c r="A17" s="14" t="s">
        <v>4</v>
      </c>
      <c r="B17" s="15">
        <v>2</v>
      </c>
      <c r="C17" s="35"/>
      <c r="D17" s="11"/>
      <c r="E17" s="11"/>
      <c r="F17" s="11"/>
      <c r="G17" s="11"/>
      <c r="H17" s="11"/>
      <c r="I17" s="11"/>
      <c r="J17" s="11"/>
      <c r="K17" s="11"/>
      <c r="L17" s="11"/>
    </row>
    <row r="18" spans="1:12" ht="21.75" customHeight="1" x14ac:dyDescent="0.25">
      <c r="A18" s="14" t="s">
        <v>5</v>
      </c>
      <c r="B18" s="15">
        <v>10</v>
      </c>
      <c r="C18" s="35"/>
      <c r="D18" s="11"/>
      <c r="E18" s="11"/>
      <c r="F18" s="11"/>
      <c r="G18" s="11"/>
      <c r="H18" s="11"/>
      <c r="I18" s="11"/>
      <c r="J18" s="11"/>
      <c r="K18" s="11"/>
      <c r="L18" s="11"/>
    </row>
    <row r="19" spans="1:12" ht="21.75" customHeight="1" thickBot="1" x14ac:dyDescent="0.3">
      <c r="A19" s="16" t="s">
        <v>6</v>
      </c>
      <c r="B19" s="17">
        <v>3</v>
      </c>
      <c r="C19" s="35"/>
      <c r="D19" s="11"/>
      <c r="E19" s="11"/>
      <c r="F19" s="11"/>
      <c r="G19" s="11"/>
      <c r="H19" s="11"/>
      <c r="I19" s="11"/>
      <c r="J19" s="11"/>
      <c r="K19" s="11"/>
      <c r="L19" s="11"/>
    </row>
    <row r="20" spans="1:12" ht="21.75" customHeight="1" thickTop="1" x14ac:dyDescent="0.25">
      <c r="A20" s="30"/>
      <c r="B20" s="27"/>
      <c r="C20" s="30"/>
      <c r="D20" s="11"/>
      <c r="E20" s="11"/>
      <c r="F20" s="11"/>
      <c r="G20" s="11"/>
      <c r="H20" s="11"/>
    </row>
    <row r="21" spans="1:12" ht="21.75" customHeight="1" x14ac:dyDescent="0.25">
      <c r="A21" s="11"/>
      <c r="B21" s="11"/>
      <c r="C21" s="11"/>
      <c r="D21" s="11"/>
      <c r="E21" s="11"/>
      <c r="F21" s="11"/>
      <c r="G21" s="11"/>
      <c r="H21" s="11"/>
    </row>
    <row r="22" spans="1:12" ht="21.75" customHeight="1" x14ac:dyDescent="0.25">
      <c r="A22" s="11"/>
      <c r="B22" s="11"/>
      <c r="C22" s="11"/>
      <c r="D22" s="11"/>
      <c r="E22" s="11"/>
      <c r="F22" s="11"/>
      <c r="G22" s="11"/>
      <c r="H22" s="11"/>
    </row>
    <row r="23" spans="1:12" ht="21.75" customHeight="1" x14ac:dyDescent="0.25">
      <c r="A23" s="11"/>
      <c r="B23" s="11"/>
      <c r="C23" s="11"/>
      <c r="D23" s="11"/>
      <c r="E23" s="11"/>
      <c r="F23" s="11"/>
      <c r="G23" s="11"/>
      <c r="H23" s="11"/>
    </row>
  </sheetData>
  <mergeCells count="2">
    <mergeCell ref="B7:L7"/>
    <mergeCell ref="A1:L1"/>
  </mergeCells>
  <conditionalFormatting sqref="B12:L12">
    <cfRule type="expression" dxfId="17" priority="94">
      <formula>B12=MAX($B12:$L12)</formula>
    </cfRule>
  </conditionalFormatting>
  <pageMargins left="0.7" right="0.7" top="0.75" bottom="0.75" header="0.3" footer="0.3"/>
  <pageSetup paperSize="9" scale="50" fitToHeight="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18"/>
  <sheetViews>
    <sheetView topLeftCell="C1" zoomScale="110" zoomScaleNormal="110" workbookViewId="0">
      <selection activeCell="I15" sqref="I15"/>
    </sheetView>
  </sheetViews>
  <sheetFormatPr defaultRowHeight="21.75" customHeight="1" x14ac:dyDescent="0.25"/>
  <cols>
    <col min="1" max="1" width="71.85546875" bestFit="1" customWidth="1"/>
    <col min="2" max="8" width="18.7109375" customWidth="1"/>
    <col min="9" max="9" width="17" bestFit="1" customWidth="1"/>
    <col min="10" max="10" width="17.28515625" customWidth="1"/>
    <col min="11" max="11" width="18.28515625" bestFit="1" customWidth="1"/>
    <col min="12" max="12" width="19.7109375" customWidth="1"/>
    <col min="13" max="13" width="16.140625" customWidth="1"/>
    <col min="14" max="14" width="16.28515625" customWidth="1"/>
    <col min="15" max="15" width="15.140625" customWidth="1"/>
  </cols>
  <sheetData>
    <row r="1" spans="1:15" ht="21.75" customHeight="1" thickTop="1" thickBot="1" x14ac:dyDescent="0.3">
      <c r="A1" s="63" t="s">
        <v>42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</row>
    <row r="2" spans="1:15" s="26" customFormat="1" ht="21.75" customHeight="1" thickTop="1" x14ac:dyDescent="0.25">
      <c r="A2" s="42" t="s">
        <v>1</v>
      </c>
      <c r="B2" s="47" t="s">
        <v>54</v>
      </c>
      <c r="C2" s="29" t="s">
        <v>80</v>
      </c>
      <c r="D2" s="29" t="s">
        <v>81</v>
      </c>
      <c r="E2" s="29" t="s">
        <v>76</v>
      </c>
      <c r="F2" s="29" t="s">
        <v>57</v>
      </c>
      <c r="G2" s="29" t="s">
        <v>59</v>
      </c>
      <c r="H2" s="29" t="s">
        <v>79</v>
      </c>
      <c r="I2" s="37" t="s">
        <v>73</v>
      </c>
      <c r="J2" s="37" t="s">
        <v>60</v>
      </c>
      <c r="K2" s="37" t="s">
        <v>61</v>
      </c>
      <c r="L2" s="37" t="s">
        <v>72</v>
      </c>
      <c r="M2" s="37" t="s">
        <v>63</v>
      </c>
      <c r="N2" s="37" t="s">
        <v>64</v>
      </c>
      <c r="O2" s="31" t="s">
        <v>65</v>
      </c>
    </row>
    <row r="3" spans="1:15" ht="21.75" customHeight="1" x14ac:dyDescent="0.25">
      <c r="A3" s="43" t="s">
        <v>3</v>
      </c>
      <c r="B3" s="44">
        <v>91512</v>
      </c>
      <c r="C3" s="7">
        <v>129130.32</v>
      </c>
      <c r="D3" s="7">
        <v>181548</v>
      </c>
      <c r="E3" s="7">
        <v>130872</v>
      </c>
      <c r="F3" s="7">
        <v>134030.64000000001</v>
      </c>
      <c r="G3" s="7">
        <v>109419.57</v>
      </c>
      <c r="H3" s="7">
        <v>102433.76</v>
      </c>
      <c r="I3" s="18">
        <v>95325</v>
      </c>
      <c r="J3" s="18">
        <v>136348.92000000001</v>
      </c>
      <c r="K3" s="18">
        <v>88999.08</v>
      </c>
      <c r="L3" s="18">
        <v>165301.56</v>
      </c>
      <c r="M3" s="18">
        <v>129356.64</v>
      </c>
      <c r="N3" s="18">
        <v>134279.1</v>
      </c>
      <c r="O3" s="8">
        <v>107243.37</v>
      </c>
    </row>
    <row r="4" spans="1:15" ht="21.75" customHeight="1" x14ac:dyDescent="0.25">
      <c r="A4" s="43" t="s">
        <v>4</v>
      </c>
      <c r="B4" s="44">
        <v>0.3</v>
      </c>
      <c r="C4" s="7">
        <v>0.05</v>
      </c>
      <c r="D4" s="7">
        <v>10</v>
      </c>
      <c r="E4" s="7">
        <v>6.15</v>
      </c>
      <c r="F4" s="7">
        <v>2.5</v>
      </c>
      <c r="G4" s="40">
        <v>0.15</v>
      </c>
      <c r="H4" s="7">
        <v>4.7699999999999996</v>
      </c>
      <c r="I4" s="18">
        <v>4.4000000000000004</v>
      </c>
      <c r="J4" s="18">
        <v>1.25</v>
      </c>
      <c r="K4" s="18">
        <v>0.5</v>
      </c>
      <c r="L4" s="18">
        <v>1</v>
      </c>
      <c r="M4" s="18">
        <v>1.5</v>
      </c>
      <c r="N4" s="18">
        <v>0.95</v>
      </c>
      <c r="O4" s="8">
        <v>3.75</v>
      </c>
    </row>
    <row r="5" spans="1:15" ht="21.75" customHeight="1" x14ac:dyDescent="0.25">
      <c r="A5" s="43" t="s">
        <v>6</v>
      </c>
      <c r="B5" s="44">
        <v>9</v>
      </c>
      <c r="C5" s="7">
        <v>10</v>
      </c>
      <c r="D5" s="7">
        <v>13</v>
      </c>
      <c r="E5" s="7">
        <v>24.69</v>
      </c>
      <c r="F5" s="7">
        <v>23.8</v>
      </c>
      <c r="G5" s="7">
        <v>10.28</v>
      </c>
      <c r="H5" s="7">
        <v>22.45</v>
      </c>
      <c r="I5" s="18">
        <v>22</v>
      </c>
      <c r="J5" s="18">
        <v>15.5</v>
      </c>
      <c r="K5" s="18">
        <v>10</v>
      </c>
      <c r="L5" s="18">
        <v>17</v>
      </c>
      <c r="M5" s="18">
        <v>18.899999999999999</v>
      </c>
      <c r="N5" s="18">
        <v>10.29</v>
      </c>
      <c r="O5" s="8">
        <v>26.85</v>
      </c>
    </row>
    <row r="6" spans="1:15" ht="21.75" customHeight="1" x14ac:dyDescent="0.25">
      <c r="A6" s="38"/>
      <c r="B6" s="60" t="s">
        <v>66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2"/>
    </row>
    <row r="7" spans="1:15" ht="21.75" customHeight="1" x14ac:dyDescent="0.25">
      <c r="A7" s="43" t="s">
        <v>3</v>
      </c>
      <c r="B7" s="45">
        <f t="shared" ref="B7:O7" si="0">IF(B3="","---",(MIN($B3:$O3)/B3)*$B14)</f>
        <v>92.391299501704694</v>
      </c>
      <c r="C7" s="9">
        <f t="shared" si="0"/>
        <v>65.475812342136223</v>
      </c>
      <c r="D7" s="9">
        <f t="shared" si="0"/>
        <v>46.571224139070658</v>
      </c>
      <c r="E7" s="9">
        <f t="shared" si="0"/>
        <v>64.604442508710804</v>
      </c>
      <c r="F7" s="9">
        <f t="shared" si="0"/>
        <v>63.081938577626715</v>
      </c>
      <c r="G7" s="9">
        <f t="shared" si="0"/>
        <v>77.270570520428848</v>
      </c>
      <c r="H7" s="9">
        <f t="shared" si="0"/>
        <v>82.540293356409066</v>
      </c>
      <c r="I7" s="9">
        <f t="shared" si="0"/>
        <v>88.695647521636502</v>
      </c>
      <c r="J7" s="9">
        <f t="shared" si="0"/>
        <v>62.009384452770135</v>
      </c>
      <c r="K7" s="9">
        <f t="shared" si="0"/>
        <v>95</v>
      </c>
      <c r="L7" s="9">
        <f t="shared" si="0"/>
        <v>51.148413844370261</v>
      </c>
      <c r="M7" s="9">
        <f t="shared" si="0"/>
        <v>65.361257064190909</v>
      </c>
      <c r="N7" s="9">
        <f t="shared" si="0"/>
        <v>62.965216478215901</v>
      </c>
      <c r="O7" s="10">
        <f t="shared" si="0"/>
        <v>78.83855757237022</v>
      </c>
    </row>
    <row r="8" spans="1:15" ht="21.75" customHeight="1" x14ac:dyDescent="0.25">
      <c r="A8" s="43" t="s">
        <v>4</v>
      </c>
      <c r="B8" s="45">
        <f t="shared" ref="B8:O8" si="1">IF(B4="","---",(MIN($B4:$O4)/B4)*$B15)</f>
        <v>0.33333333333333337</v>
      </c>
      <c r="C8" s="9">
        <f t="shared" si="1"/>
        <v>2</v>
      </c>
      <c r="D8" s="9">
        <f t="shared" si="1"/>
        <v>0.01</v>
      </c>
      <c r="E8" s="9">
        <f t="shared" si="1"/>
        <v>1.6260162601626015E-2</v>
      </c>
      <c r="F8" s="9">
        <f t="shared" si="1"/>
        <v>0.04</v>
      </c>
      <c r="G8" s="9">
        <f t="shared" si="1"/>
        <v>0.66666666666666674</v>
      </c>
      <c r="H8" s="9">
        <f t="shared" si="1"/>
        <v>2.0964360587002101E-2</v>
      </c>
      <c r="I8" s="9">
        <f t="shared" si="1"/>
        <v>2.2727272727272728E-2</v>
      </c>
      <c r="J8" s="9">
        <f t="shared" si="1"/>
        <v>0.08</v>
      </c>
      <c r="K8" s="9">
        <f t="shared" si="1"/>
        <v>0.2</v>
      </c>
      <c r="L8" s="9">
        <f t="shared" si="1"/>
        <v>0.1</v>
      </c>
      <c r="M8" s="9">
        <f t="shared" si="1"/>
        <v>6.6666666666666666E-2</v>
      </c>
      <c r="N8" s="9">
        <f t="shared" si="1"/>
        <v>0.10526315789473685</v>
      </c>
      <c r="O8" s="10">
        <f t="shared" si="1"/>
        <v>2.6666666666666668E-2</v>
      </c>
    </row>
    <row r="9" spans="1:15" ht="21.75" customHeight="1" x14ac:dyDescent="0.25">
      <c r="A9" s="43" t="s">
        <v>6</v>
      </c>
      <c r="B9" s="45">
        <f t="shared" ref="B9:O9" si="2">IF(B5="","---",(MIN($B5:$O5)/B5)*$B16)</f>
        <v>3</v>
      </c>
      <c r="C9" s="9">
        <f t="shared" si="2"/>
        <v>2.7</v>
      </c>
      <c r="D9" s="9">
        <f t="shared" si="2"/>
        <v>2.0769230769230766</v>
      </c>
      <c r="E9" s="9">
        <f t="shared" si="2"/>
        <v>1.0935601458080193</v>
      </c>
      <c r="F9" s="9">
        <f t="shared" si="2"/>
        <v>1.134453781512605</v>
      </c>
      <c r="G9" s="9">
        <f t="shared" si="2"/>
        <v>2.626459143968872</v>
      </c>
      <c r="H9" s="9">
        <f t="shared" si="2"/>
        <v>1.2026726057906461</v>
      </c>
      <c r="I9" s="9">
        <f t="shared" si="2"/>
        <v>1.2272727272727273</v>
      </c>
      <c r="J9" s="9">
        <f t="shared" si="2"/>
        <v>1.741935483870968</v>
      </c>
      <c r="K9" s="9">
        <f t="shared" si="2"/>
        <v>2.7</v>
      </c>
      <c r="L9" s="9">
        <f t="shared" si="2"/>
        <v>1.5882352941176472</v>
      </c>
      <c r="M9" s="9">
        <f t="shared" si="2"/>
        <v>1.4285714285714286</v>
      </c>
      <c r="N9" s="9">
        <f t="shared" si="2"/>
        <v>2.6239067055393588</v>
      </c>
      <c r="O9" s="10">
        <f t="shared" si="2"/>
        <v>1.005586592178771</v>
      </c>
    </row>
    <row r="10" spans="1:15" ht="21.75" customHeight="1" thickBot="1" x14ac:dyDescent="0.3">
      <c r="A10" s="39" t="s">
        <v>2</v>
      </c>
      <c r="B10" s="46">
        <f t="shared" ref="B10:O10" si="3">SUM(B7:B9)</f>
        <v>95.724632835038022</v>
      </c>
      <c r="C10" s="20">
        <f t="shared" si="3"/>
        <v>70.175812342136226</v>
      </c>
      <c r="D10" s="20">
        <f t="shared" si="3"/>
        <v>48.658147215993736</v>
      </c>
      <c r="E10" s="20">
        <f t="shared" si="3"/>
        <v>65.714262817120442</v>
      </c>
      <c r="F10" s="20">
        <f t="shared" si="3"/>
        <v>64.256392359139326</v>
      </c>
      <c r="G10" s="20">
        <f t="shared" si="3"/>
        <v>80.563696331064392</v>
      </c>
      <c r="H10" s="20">
        <f t="shared" si="3"/>
        <v>83.76393032278672</v>
      </c>
      <c r="I10" s="20">
        <f t="shared" si="3"/>
        <v>89.945647521636502</v>
      </c>
      <c r="J10" s="20">
        <f t="shared" si="3"/>
        <v>63.831319936641101</v>
      </c>
      <c r="K10" s="20">
        <f t="shared" si="3"/>
        <v>97.9</v>
      </c>
      <c r="L10" s="20">
        <f t="shared" si="3"/>
        <v>52.836649138487907</v>
      </c>
      <c r="M10" s="20">
        <f t="shared" si="3"/>
        <v>66.856495159429002</v>
      </c>
      <c r="N10" s="20">
        <f t="shared" si="3"/>
        <v>65.694386341650002</v>
      </c>
      <c r="O10" s="21">
        <f t="shared" si="3"/>
        <v>79.870810831215664</v>
      </c>
    </row>
    <row r="11" spans="1:15" ht="21.75" customHeight="1" thickTop="1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15" ht="21.75" customHeight="1" thickBot="1" x14ac:dyDescent="0.3">
      <c r="A12" s="11"/>
      <c r="B12" s="6"/>
      <c r="C12" s="6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ht="21.75" customHeight="1" thickTop="1" x14ac:dyDescent="0.25">
      <c r="A13" s="12"/>
      <c r="B13" s="13" t="s">
        <v>0</v>
      </c>
      <c r="C13" s="34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spans="1:15" ht="21.75" customHeight="1" x14ac:dyDescent="0.25">
      <c r="A14" s="14" t="s">
        <v>3</v>
      </c>
      <c r="B14" s="15">
        <v>95</v>
      </c>
      <c r="C14" s="35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spans="1:15" ht="21.75" customHeight="1" x14ac:dyDescent="0.25">
      <c r="A15" s="14" t="s">
        <v>4</v>
      </c>
      <c r="B15" s="15">
        <v>2</v>
      </c>
      <c r="C15" s="35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5" ht="21.75" customHeight="1" thickBot="1" x14ac:dyDescent="0.3">
      <c r="A16" s="16" t="s">
        <v>6</v>
      </c>
      <c r="B16" s="17">
        <v>3</v>
      </c>
      <c r="C16" s="35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1" ht="21.75" customHeight="1" thickTop="1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</row>
    <row r="18" spans="1:11" ht="21.75" customHeight="1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</row>
  </sheetData>
  <mergeCells count="2">
    <mergeCell ref="B6:O6"/>
    <mergeCell ref="A1:O1"/>
  </mergeCells>
  <conditionalFormatting sqref="B10:O10">
    <cfRule type="expression" dxfId="16" priority="1">
      <formula>B10=MAX($B10:$O10)</formula>
    </cfRule>
  </conditionalFormatting>
  <pageMargins left="0.7" right="0.7" top="0.75" bottom="0.75" header="0.3" footer="0.3"/>
  <pageSetup paperSize="9" scale="40" fitToHeight="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21"/>
  <sheetViews>
    <sheetView topLeftCell="C1" zoomScale="130" zoomScaleNormal="130" workbookViewId="0">
      <selection activeCell="I16" sqref="I16"/>
    </sheetView>
  </sheetViews>
  <sheetFormatPr defaultRowHeight="21.75" customHeight="1" x14ac:dyDescent="0.25"/>
  <cols>
    <col min="1" max="1" width="71.85546875" bestFit="1" customWidth="1"/>
    <col min="2" max="2" width="17.85546875" customWidth="1"/>
    <col min="3" max="3" width="19.5703125" customWidth="1"/>
    <col min="4" max="6" width="18.7109375" customWidth="1"/>
    <col min="7" max="7" width="17" bestFit="1" customWidth="1"/>
    <col min="8" max="9" width="19.140625" customWidth="1"/>
    <col min="10" max="10" width="19.5703125" customWidth="1"/>
    <col min="11" max="11" width="16.5703125" customWidth="1"/>
    <col min="12" max="12" width="17.140625" customWidth="1"/>
    <col min="13" max="13" width="15.7109375" customWidth="1"/>
  </cols>
  <sheetData>
    <row r="1" spans="1:13" ht="21.75" customHeight="1" thickTop="1" thickBot="1" x14ac:dyDescent="0.3">
      <c r="A1" s="63" t="s">
        <v>43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13" s="26" customFormat="1" ht="21.75" customHeight="1" thickTop="1" x14ac:dyDescent="0.25">
      <c r="A2" s="42" t="s">
        <v>1</v>
      </c>
      <c r="B2" s="47" t="s">
        <v>54</v>
      </c>
      <c r="C2" s="29" t="s">
        <v>69</v>
      </c>
      <c r="D2" s="29" t="s">
        <v>70</v>
      </c>
      <c r="E2" s="29" t="s">
        <v>57</v>
      </c>
      <c r="F2" s="29" t="s">
        <v>59</v>
      </c>
      <c r="G2" s="37" t="s">
        <v>73</v>
      </c>
      <c r="H2" s="37" t="s">
        <v>60</v>
      </c>
      <c r="I2" s="37" t="s">
        <v>61</v>
      </c>
      <c r="J2" s="37" t="s">
        <v>72</v>
      </c>
      <c r="K2" s="37" t="s">
        <v>62</v>
      </c>
      <c r="L2" s="37" t="s">
        <v>63</v>
      </c>
      <c r="M2" s="31" t="s">
        <v>65</v>
      </c>
    </row>
    <row r="3" spans="1:13" ht="21.75" customHeight="1" x14ac:dyDescent="0.25">
      <c r="A3" s="43" t="s">
        <v>3</v>
      </c>
      <c r="B3" s="44">
        <v>171432</v>
      </c>
      <c r="C3" s="7">
        <v>257553.6</v>
      </c>
      <c r="D3" s="7">
        <v>200079.15</v>
      </c>
      <c r="E3" s="7">
        <v>260261.24</v>
      </c>
      <c r="F3" s="7">
        <v>170503.28</v>
      </c>
      <c r="G3" s="18">
        <v>192243</v>
      </c>
      <c r="H3" s="18">
        <v>196518.24</v>
      </c>
      <c r="I3" s="18">
        <v>190238.4</v>
      </c>
      <c r="J3" s="18">
        <v>179950.07999999999</v>
      </c>
      <c r="K3" s="18">
        <v>186745.56</v>
      </c>
      <c r="L3" s="18">
        <v>198196.56</v>
      </c>
      <c r="M3" s="8">
        <v>210535.97</v>
      </c>
    </row>
    <row r="4" spans="1:13" ht="21.75" customHeight="1" x14ac:dyDescent="0.25">
      <c r="A4" s="43" t="s">
        <v>4</v>
      </c>
      <c r="B4" s="44">
        <v>0.4</v>
      </c>
      <c r="C4" s="7">
        <v>4</v>
      </c>
      <c r="D4" s="7">
        <v>0.4</v>
      </c>
      <c r="E4" s="7">
        <v>2.5</v>
      </c>
      <c r="F4" s="40">
        <v>0.15</v>
      </c>
      <c r="G4" s="18">
        <v>4.4000000000000004</v>
      </c>
      <c r="H4" s="18">
        <v>1.25</v>
      </c>
      <c r="I4" s="18">
        <v>0.5</v>
      </c>
      <c r="J4" s="18">
        <v>1</v>
      </c>
      <c r="K4" s="18">
        <v>0.5</v>
      </c>
      <c r="L4" s="18">
        <v>1.5</v>
      </c>
      <c r="M4" s="8">
        <v>3.75</v>
      </c>
    </row>
    <row r="5" spans="1:13" ht="21.75" customHeight="1" x14ac:dyDescent="0.25">
      <c r="A5" s="43" t="s">
        <v>5</v>
      </c>
      <c r="B5" s="44">
        <v>0.4</v>
      </c>
      <c r="C5" s="7">
        <v>1.5</v>
      </c>
      <c r="D5" s="7">
        <v>0.4</v>
      </c>
      <c r="E5" s="7">
        <v>1.5</v>
      </c>
      <c r="F5" s="40">
        <v>0.25</v>
      </c>
      <c r="G5" s="18">
        <v>1.8</v>
      </c>
      <c r="H5" s="18">
        <v>0.27</v>
      </c>
      <c r="I5" s="18">
        <v>1</v>
      </c>
      <c r="J5" s="18">
        <v>0.25</v>
      </c>
      <c r="K5" s="18">
        <v>0.4</v>
      </c>
      <c r="L5" s="18">
        <v>0.75</v>
      </c>
      <c r="M5" s="8">
        <v>1.6</v>
      </c>
    </row>
    <row r="6" spans="1:13" ht="21.75" customHeight="1" x14ac:dyDescent="0.25">
      <c r="A6" s="43" t="s">
        <v>6</v>
      </c>
      <c r="B6" s="44">
        <v>9</v>
      </c>
      <c r="C6" s="7">
        <v>25</v>
      </c>
      <c r="D6" s="7">
        <v>19.7</v>
      </c>
      <c r="E6" s="7">
        <v>23.8</v>
      </c>
      <c r="F6" s="7">
        <v>10.28</v>
      </c>
      <c r="G6" s="18">
        <v>22</v>
      </c>
      <c r="H6" s="18">
        <v>15.5</v>
      </c>
      <c r="I6" s="18">
        <v>10</v>
      </c>
      <c r="J6" s="18">
        <v>17</v>
      </c>
      <c r="K6" s="18">
        <v>17</v>
      </c>
      <c r="L6" s="18">
        <v>18.899999999999999</v>
      </c>
      <c r="M6" s="8">
        <v>26.85</v>
      </c>
    </row>
    <row r="7" spans="1:13" ht="21.75" customHeight="1" x14ac:dyDescent="0.25">
      <c r="A7" s="38"/>
      <c r="B7" s="60" t="s">
        <v>66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2"/>
    </row>
    <row r="8" spans="1:13" ht="21.75" customHeight="1" x14ac:dyDescent="0.25">
      <c r="A8" s="43" t="s">
        <v>3</v>
      </c>
      <c r="B8" s="45">
        <f t="shared" ref="B8:M8" si="0">IF(B3="","---",(MIN($B3:$M3)/B3)*$B16)</f>
        <v>84.539518876289137</v>
      </c>
      <c r="C8" s="9">
        <f t="shared" si="0"/>
        <v>56.270923023401728</v>
      </c>
      <c r="D8" s="9">
        <f t="shared" si="0"/>
        <v>72.435227758614531</v>
      </c>
      <c r="E8" s="9">
        <f t="shared" si="0"/>
        <v>55.685505840208862</v>
      </c>
      <c r="F8" s="9">
        <f t="shared" si="0"/>
        <v>85</v>
      </c>
      <c r="G8" s="9">
        <f t="shared" si="0"/>
        <v>75.387810219357789</v>
      </c>
      <c r="H8" s="9">
        <f t="shared" si="0"/>
        <v>73.747753898060566</v>
      </c>
      <c r="I8" s="9">
        <f t="shared" si="0"/>
        <v>76.182194551678322</v>
      </c>
      <c r="J8" s="9">
        <f t="shared" si="0"/>
        <v>80.537773586985907</v>
      </c>
      <c r="K8" s="9">
        <f t="shared" si="0"/>
        <v>77.607086347862847</v>
      </c>
      <c r="L8" s="9">
        <f t="shared" si="0"/>
        <v>73.12326106971787</v>
      </c>
      <c r="M8" s="10">
        <f t="shared" si="0"/>
        <v>68.837542582391023</v>
      </c>
    </row>
    <row r="9" spans="1:13" ht="21.75" customHeight="1" x14ac:dyDescent="0.25">
      <c r="A9" s="43" t="s">
        <v>4</v>
      </c>
      <c r="B9" s="45">
        <f t="shared" ref="B9:M9" si="1">IF(B4="","---",(MIN($B4:$M4)/B4)*$B17)</f>
        <v>0.74999999999999989</v>
      </c>
      <c r="C9" s="9">
        <f t="shared" si="1"/>
        <v>7.4999999999999997E-2</v>
      </c>
      <c r="D9" s="9">
        <f t="shared" si="1"/>
        <v>0.74999999999999989</v>
      </c>
      <c r="E9" s="9">
        <f t="shared" si="1"/>
        <v>0.12</v>
      </c>
      <c r="F9" s="9">
        <f t="shared" si="1"/>
        <v>2</v>
      </c>
      <c r="G9" s="9">
        <f t="shared" si="1"/>
        <v>6.8181818181818177E-2</v>
      </c>
      <c r="H9" s="9">
        <f t="shared" si="1"/>
        <v>0.24</v>
      </c>
      <c r="I9" s="9">
        <f t="shared" si="1"/>
        <v>0.6</v>
      </c>
      <c r="J9" s="9">
        <f t="shared" si="1"/>
        <v>0.3</v>
      </c>
      <c r="K9" s="9">
        <f t="shared" si="1"/>
        <v>0.6</v>
      </c>
      <c r="L9" s="9">
        <f t="shared" si="1"/>
        <v>0.19999999999999998</v>
      </c>
      <c r="M9" s="10">
        <f t="shared" si="1"/>
        <v>0.08</v>
      </c>
    </row>
    <row r="10" spans="1:13" ht="21.75" customHeight="1" x14ac:dyDescent="0.25">
      <c r="A10" s="43" t="s">
        <v>5</v>
      </c>
      <c r="B10" s="45">
        <f t="shared" ref="B10:M10" si="2">IF(B5="","---",(MIN($B5:$M5)/B5)*$B18)</f>
        <v>6.25</v>
      </c>
      <c r="C10" s="9">
        <f t="shared" si="2"/>
        <v>1.6666666666666665</v>
      </c>
      <c r="D10" s="9">
        <f t="shared" si="2"/>
        <v>6.25</v>
      </c>
      <c r="E10" s="9">
        <f t="shared" si="2"/>
        <v>1.6666666666666665</v>
      </c>
      <c r="F10" s="9">
        <f t="shared" si="2"/>
        <v>10</v>
      </c>
      <c r="G10" s="9">
        <f t="shared" si="2"/>
        <v>1.3888888888888888</v>
      </c>
      <c r="H10" s="9">
        <f t="shared" si="2"/>
        <v>9.2592592592592577</v>
      </c>
      <c r="I10" s="9">
        <f t="shared" si="2"/>
        <v>2.5</v>
      </c>
      <c r="J10" s="9">
        <f t="shared" si="2"/>
        <v>10</v>
      </c>
      <c r="K10" s="9">
        <f t="shared" si="2"/>
        <v>6.25</v>
      </c>
      <c r="L10" s="9">
        <f t="shared" si="2"/>
        <v>3.333333333333333</v>
      </c>
      <c r="M10" s="10">
        <f t="shared" si="2"/>
        <v>1.5625</v>
      </c>
    </row>
    <row r="11" spans="1:13" ht="21.75" customHeight="1" x14ac:dyDescent="0.25">
      <c r="A11" s="43" t="s">
        <v>6</v>
      </c>
      <c r="B11" s="45">
        <f t="shared" ref="B11:M11" si="3">IF(B6="","---",(MIN($B6:$M6)/B6)*$B19)</f>
        <v>3</v>
      </c>
      <c r="C11" s="9">
        <f t="shared" si="3"/>
        <v>1.08</v>
      </c>
      <c r="D11" s="9">
        <f t="shared" si="3"/>
        <v>1.3705583756345179</v>
      </c>
      <c r="E11" s="9">
        <f t="shared" si="3"/>
        <v>1.134453781512605</v>
      </c>
      <c r="F11" s="9">
        <f t="shared" si="3"/>
        <v>2.626459143968872</v>
      </c>
      <c r="G11" s="9">
        <f t="shared" si="3"/>
        <v>1.2272727272727273</v>
      </c>
      <c r="H11" s="9">
        <f t="shared" si="3"/>
        <v>1.741935483870968</v>
      </c>
      <c r="I11" s="9">
        <f t="shared" si="3"/>
        <v>2.7</v>
      </c>
      <c r="J11" s="9">
        <f t="shared" si="3"/>
        <v>1.5882352941176472</v>
      </c>
      <c r="K11" s="9">
        <f t="shared" si="3"/>
        <v>1.5882352941176472</v>
      </c>
      <c r="L11" s="9">
        <f t="shared" si="3"/>
        <v>1.4285714285714286</v>
      </c>
      <c r="M11" s="10">
        <f t="shared" si="3"/>
        <v>1.005586592178771</v>
      </c>
    </row>
    <row r="12" spans="1:13" ht="21.75" customHeight="1" thickBot="1" x14ac:dyDescent="0.3">
      <c r="A12" s="39" t="s">
        <v>2</v>
      </c>
      <c r="B12" s="46">
        <f>SUM(B8:B11)</f>
        <v>94.539518876289137</v>
      </c>
      <c r="C12" s="20">
        <f>SUM(C8:C11)</f>
        <v>59.092589690068394</v>
      </c>
      <c r="D12" s="20">
        <f>SUM(D8:D11)</f>
        <v>80.805786134249047</v>
      </c>
      <c r="E12" s="20">
        <f t="shared" ref="E12:L12" si="4">SUM(E8:E11)</f>
        <v>58.606626288388128</v>
      </c>
      <c r="F12" s="20">
        <f t="shared" si="4"/>
        <v>99.626459143968873</v>
      </c>
      <c r="G12" s="20">
        <f>SUM(G8:G11)</f>
        <v>78.072153653701221</v>
      </c>
      <c r="H12" s="20">
        <f>SUM(H8:H11)</f>
        <v>84.988948641190774</v>
      </c>
      <c r="I12" s="20">
        <f>SUM(I8:I11)</f>
        <v>81.982194551678319</v>
      </c>
      <c r="J12" s="20">
        <f>SUM(J8:J11)</f>
        <v>92.426008881103556</v>
      </c>
      <c r="K12" s="20">
        <f t="shared" si="4"/>
        <v>86.045321641980493</v>
      </c>
      <c r="L12" s="20">
        <f t="shared" si="4"/>
        <v>78.085165831622632</v>
      </c>
      <c r="M12" s="21">
        <f>SUM(M8:M11)</f>
        <v>71.485629174569794</v>
      </c>
    </row>
    <row r="13" spans="1:13" ht="21.75" customHeight="1" thickTop="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spans="1:13" ht="21.75" customHeight="1" thickBot="1" x14ac:dyDescent="0.3">
      <c r="A14" s="11"/>
      <c r="B14" s="6"/>
      <c r="C14" s="6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1:13" ht="21.75" customHeight="1" thickTop="1" x14ac:dyDescent="0.25">
      <c r="A15" s="12"/>
      <c r="B15" s="13" t="s">
        <v>0</v>
      </c>
      <c r="C15" s="34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spans="1:13" ht="21.75" customHeight="1" x14ac:dyDescent="0.25">
      <c r="A16" s="14" t="s">
        <v>3</v>
      </c>
      <c r="B16" s="15">
        <v>85</v>
      </c>
      <c r="C16" s="35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 ht="21.75" customHeight="1" x14ac:dyDescent="0.25">
      <c r="A17" s="14" t="s">
        <v>4</v>
      </c>
      <c r="B17" s="15">
        <v>2</v>
      </c>
      <c r="C17" s="35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1:13" ht="21.75" customHeight="1" x14ac:dyDescent="0.25">
      <c r="A18" s="14" t="s">
        <v>5</v>
      </c>
      <c r="B18" s="15">
        <v>10</v>
      </c>
      <c r="C18" s="35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13" ht="21.75" customHeight="1" thickBot="1" x14ac:dyDescent="0.3">
      <c r="A19" s="16" t="s">
        <v>6</v>
      </c>
      <c r="B19" s="17">
        <v>3</v>
      </c>
      <c r="C19" s="35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ht="21.75" customHeight="1" thickTop="1" x14ac:dyDescent="0.25">
      <c r="A20" s="30"/>
      <c r="B20" s="27"/>
      <c r="C20" s="30"/>
      <c r="D20" s="11"/>
      <c r="E20" s="11"/>
      <c r="F20" s="11"/>
      <c r="G20" s="11"/>
      <c r="H20" s="11"/>
      <c r="I20" s="11"/>
      <c r="J20" s="11"/>
    </row>
    <row r="21" spans="1:13" ht="21.75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</row>
  </sheetData>
  <mergeCells count="2">
    <mergeCell ref="B7:M7"/>
    <mergeCell ref="A1:M1"/>
  </mergeCells>
  <conditionalFormatting sqref="B12:M12">
    <cfRule type="expression" dxfId="15" priority="1">
      <formula>B12=MAX($B12:$M12)</formula>
    </cfRule>
  </conditionalFormatting>
  <pageMargins left="0.7" right="0.7" top="0.75" bottom="0.75" header="0.3" footer="0.3"/>
  <pageSetup paperSize="9" scale="45" fitToHeight="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18"/>
  <sheetViews>
    <sheetView topLeftCell="B1" zoomScale="150" zoomScaleNormal="150" workbookViewId="0">
      <selection activeCell="G14" sqref="G14"/>
    </sheetView>
  </sheetViews>
  <sheetFormatPr defaultRowHeight="15" x14ac:dyDescent="0.25"/>
  <cols>
    <col min="1" max="1" width="71.85546875" bestFit="1" customWidth="1"/>
    <col min="2" max="9" width="18.7109375" customWidth="1"/>
  </cols>
  <sheetData>
    <row r="1" spans="1:9" ht="21.75" customHeight="1" thickTop="1" thickBot="1" x14ac:dyDescent="0.3">
      <c r="A1" s="63" t="s">
        <v>44</v>
      </c>
      <c r="B1" s="64"/>
      <c r="C1" s="64"/>
      <c r="D1" s="64"/>
      <c r="E1" s="64"/>
      <c r="F1" s="64"/>
      <c r="G1" s="64"/>
      <c r="H1" s="64"/>
      <c r="I1" s="65"/>
    </row>
    <row r="2" spans="1:9" ht="21.75" customHeight="1" thickTop="1" x14ac:dyDescent="0.25">
      <c r="A2" s="42" t="s">
        <v>1</v>
      </c>
      <c r="B2" s="28" t="s">
        <v>54</v>
      </c>
      <c r="C2" s="29" t="s">
        <v>56</v>
      </c>
      <c r="D2" s="29" t="s">
        <v>58</v>
      </c>
      <c r="E2" s="29" t="s">
        <v>59</v>
      </c>
      <c r="F2" s="29" t="s">
        <v>60</v>
      </c>
      <c r="G2" s="37" t="s">
        <v>61</v>
      </c>
      <c r="H2" s="37" t="s">
        <v>62</v>
      </c>
      <c r="I2" s="31" t="s">
        <v>63</v>
      </c>
    </row>
    <row r="3" spans="1:9" ht="21.75" customHeight="1" x14ac:dyDescent="0.25">
      <c r="A3" s="43" t="s">
        <v>3</v>
      </c>
      <c r="B3" s="44">
        <v>106596</v>
      </c>
      <c r="C3" s="7">
        <v>153943.34</v>
      </c>
      <c r="D3" s="7">
        <v>95545.53</v>
      </c>
      <c r="E3" s="7">
        <v>103327.95</v>
      </c>
      <c r="F3" s="7">
        <v>108531.24</v>
      </c>
      <c r="G3" s="18">
        <v>102996</v>
      </c>
      <c r="H3" s="18">
        <v>112500.26</v>
      </c>
      <c r="I3" s="8">
        <v>117306</v>
      </c>
    </row>
    <row r="4" spans="1:9" ht="21.75" customHeight="1" x14ac:dyDescent="0.25">
      <c r="A4" s="43" t="s">
        <v>5</v>
      </c>
      <c r="B4" s="44">
        <v>0.3</v>
      </c>
      <c r="C4" s="7">
        <v>7.2</v>
      </c>
      <c r="D4" s="40">
        <v>1150</v>
      </c>
      <c r="E4" s="7">
        <v>0.25</v>
      </c>
      <c r="F4" s="7">
        <v>0.27</v>
      </c>
      <c r="G4" s="18">
        <v>1</v>
      </c>
      <c r="H4" s="18">
        <v>0.4</v>
      </c>
      <c r="I4" s="8">
        <v>0.75</v>
      </c>
    </row>
    <row r="5" spans="1:9" ht="21.75" customHeight="1" x14ac:dyDescent="0.25">
      <c r="A5" s="43" t="s">
        <v>6</v>
      </c>
      <c r="B5" s="44">
        <v>9</v>
      </c>
      <c r="C5" s="7">
        <v>26.54</v>
      </c>
      <c r="D5" s="7">
        <v>12</v>
      </c>
      <c r="E5" s="7">
        <v>10.28</v>
      </c>
      <c r="F5" s="7">
        <v>15.5</v>
      </c>
      <c r="G5" s="18">
        <v>10</v>
      </c>
      <c r="H5" s="18">
        <v>17</v>
      </c>
      <c r="I5" s="8">
        <v>18.899999999999999</v>
      </c>
    </row>
    <row r="6" spans="1:9" ht="21.75" customHeight="1" x14ac:dyDescent="0.25">
      <c r="A6" s="38"/>
      <c r="B6" s="60" t="s">
        <v>66</v>
      </c>
      <c r="C6" s="61"/>
      <c r="D6" s="61"/>
      <c r="E6" s="61"/>
      <c r="F6" s="61"/>
      <c r="G6" s="61"/>
      <c r="H6" s="61"/>
      <c r="I6" s="62"/>
    </row>
    <row r="7" spans="1:9" ht="21.75" customHeight="1" x14ac:dyDescent="0.25">
      <c r="A7" s="43" t="s">
        <v>3</v>
      </c>
      <c r="B7" s="45">
        <f t="shared" ref="B7:I9" si="0">IF(B3="","---",(MIN($B3:$I3)/B3)*$B14)</f>
        <v>77.980985309017228</v>
      </c>
      <c r="C7" s="9">
        <f t="shared" si="0"/>
        <v>53.996886841613282</v>
      </c>
      <c r="D7" s="9">
        <f t="shared" si="0"/>
        <v>87</v>
      </c>
      <c r="E7" s="9">
        <f t="shared" si="0"/>
        <v>80.447363080366927</v>
      </c>
      <c r="F7" s="9">
        <f t="shared" si="0"/>
        <v>76.590492378047088</v>
      </c>
      <c r="G7" s="9">
        <f t="shared" si="0"/>
        <v>80.706640160782939</v>
      </c>
      <c r="H7" s="9">
        <f t="shared" si="0"/>
        <v>73.888372435761482</v>
      </c>
      <c r="I7" s="10">
        <f t="shared" si="0"/>
        <v>70.861346478440993</v>
      </c>
    </row>
    <row r="8" spans="1:9" ht="21.75" customHeight="1" x14ac:dyDescent="0.25">
      <c r="A8" s="43" t="s">
        <v>5</v>
      </c>
      <c r="B8" s="45">
        <f t="shared" si="0"/>
        <v>8.3333333333333339</v>
      </c>
      <c r="C8" s="9">
        <f t="shared" si="0"/>
        <v>0.34722222222222221</v>
      </c>
      <c r="D8" s="9">
        <f t="shared" si="0"/>
        <v>2.1739130434782609E-3</v>
      </c>
      <c r="E8" s="9">
        <f t="shared" si="0"/>
        <v>10</v>
      </c>
      <c r="F8" s="9">
        <f t="shared" si="0"/>
        <v>9.2592592592592577</v>
      </c>
      <c r="G8" s="9">
        <f t="shared" si="0"/>
        <v>2.5</v>
      </c>
      <c r="H8" s="9">
        <f t="shared" si="0"/>
        <v>6.25</v>
      </c>
      <c r="I8" s="10">
        <f t="shared" si="0"/>
        <v>3.333333333333333</v>
      </c>
    </row>
    <row r="9" spans="1:9" ht="21.75" customHeight="1" x14ac:dyDescent="0.25">
      <c r="A9" s="43" t="s">
        <v>6</v>
      </c>
      <c r="B9" s="45">
        <f t="shared" si="0"/>
        <v>3</v>
      </c>
      <c r="C9" s="9">
        <f t="shared" si="0"/>
        <v>1.0173323285606632</v>
      </c>
      <c r="D9" s="9">
        <f t="shared" si="0"/>
        <v>2.25</v>
      </c>
      <c r="E9" s="9">
        <f t="shared" si="0"/>
        <v>2.626459143968872</v>
      </c>
      <c r="F9" s="9">
        <f t="shared" si="0"/>
        <v>1.741935483870968</v>
      </c>
      <c r="G9" s="9">
        <f t="shared" si="0"/>
        <v>2.7</v>
      </c>
      <c r="H9" s="9">
        <f t="shared" si="0"/>
        <v>1.5882352941176472</v>
      </c>
      <c r="I9" s="10">
        <f t="shared" si="0"/>
        <v>1.4285714285714286</v>
      </c>
    </row>
    <row r="10" spans="1:9" ht="21.75" customHeight="1" thickBot="1" x14ac:dyDescent="0.3">
      <c r="A10" s="39" t="s">
        <v>2</v>
      </c>
      <c r="B10" s="46">
        <f t="shared" ref="B10:I10" si="1">SUM(B7:B9)</f>
        <v>89.314318642350557</v>
      </c>
      <c r="C10" s="20">
        <f t="shared" si="1"/>
        <v>55.361441392396166</v>
      </c>
      <c r="D10" s="20">
        <f t="shared" si="1"/>
        <v>89.252173913043478</v>
      </c>
      <c r="E10" s="20">
        <f t="shared" si="1"/>
        <v>93.0738222243358</v>
      </c>
      <c r="F10" s="20">
        <f t="shared" si="1"/>
        <v>87.591687121177301</v>
      </c>
      <c r="G10" s="20">
        <f t="shared" si="1"/>
        <v>85.906640160782942</v>
      </c>
      <c r="H10" s="20">
        <f t="shared" si="1"/>
        <v>81.726607729879134</v>
      </c>
      <c r="I10" s="21">
        <f t="shared" si="1"/>
        <v>75.623251240345752</v>
      </c>
    </row>
    <row r="11" spans="1:9" ht="21.75" customHeight="1" thickTop="1" x14ac:dyDescent="0.25">
      <c r="A11" s="11"/>
      <c r="B11" s="11"/>
      <c r="C11" s="11"/>
      <c r="D11" s="11"/>
      <c r="E11" s="11"/>
      <c r="F11" s="11"/>
      <c r="G11" s="11"/>
      <c r="H11" s="11"/>
      <c r="I11" s="11"/>
    </row>
    <row r="12" spans="1:9" ht="21.75" customHeight="1" thickBot="1" x14ac:dyDescent="0.3">
      <c r="A12" s="11"/>
      <c r="B12" s="6"/>
      <c r="C12" s="11"/>
      <c r="D12" s="11"/>
      <c r="E12" s="11"/>
      <c r="F12" s="11"/>
      <c r="G12" s="11"/>
      <c r="H12" s="11"/>
      <c r="I12" s="11"/>
    </row>
    <row r="13" spans="1:9" ht="21.75" customHeight="1" thickTop="1" x14ac:dyDescent="0.25">
      <c r="A13" s="12"/>
      <c r="B13" s="13" t="s">
        <v>0</v>
      </c>
      <c r="C13" s="11"/>
      <c r="D13" s="11"/>
      <c r="E13" s="11"/>
      <c r="F13" s="11"/>
      <c r="G13" s="11"/>
      <c r="H13" s="11"/>
      <c r="I13" s="11"/>
    </row>
    <row r="14" spans="1:9" ht="21.75" customHeight="1" x14ac:dyDescent="0.25">
      <c r="A14" s="14" t="s">
        <v>3</v>
      </c>
      <c r="B14" s="15">
        <v>87</v>
      </c>
      <c r="C14" s="11"/>
      <c r="D14" s="11"/>
      <c r="E14" s="11"/>
      <c r="F14" s="11"/>
      <c r="G14" s="11"/>
      <c r="H14" s="11"/>
      <c r="I14" s="11"/>
    </row>
    <row r="15" spans="1:9" ht="21.75" customHeight="1" x14ac:dyDescent="0.25">
      <c r="A15" s="14" t="s">
        <v>5</v>
      </c>
      <c r="B15" s="15">
        <v>10</v>
      </c>
      <c r="C15" s="11"/>
      <c r="D15" s="11"/>
      <c r="E15" s="11"/>
      <c r="F15" s="11"/>
      <c r="G15" s="11"/>
      <c r="H15" s="11"/>
      <c r="I15" s="11"/>
    </row>
    <row r="16" spans="1:9" ht="21.75" customHeight="1" thickBot="1" x14ac:dyDescent="0.3">
      <c r="A16" s="16" t="s">
        <v>6</v>
      </c>
      <c r="B16" s="17">
        <v>3</v>
      </c>
      <c r="C16" s="11"/>
      <c r="D16" s="11"/>
      <c r="E16" s="11"/>
      <c r="F16" s="11"/>
      <c r="G16" s="11"/>
      <c r="H16" s="11"/>
      <c r="I16" s="11"/>
    </row>
    <row r="17" spans="1:9" ht="21.75" customHeight="1" thickTop="1" x14ac:dyDescent="0.25">
      <c r="A17" s="30"/>
      <c r="B17" s="27"/>
      <c r="C17" s="30"/>
      <c r="D17" s="11"/>
      <c r="E17" s="11"/>
      <c r="F17" s="11"/>
      <c r="G17" s="11"/>
      <c r="H17" s="11"/>
      <c r="I17" s="11"/>
    </row>
    <row r="18" spans="1:9" x14ac:dyDescent="0.25">
      <c r="A18" s="11"/>
      <c r="B18" s="11"/>
      <c r="C18" s="11"/>
      <c r="D18" s="11"/>
      <c r="E18" s="11"/>
      <c r="F18" s="11"/>
      <c r="G18" s="11"/>
      <c r="H18" s="11"/>
      <c r="I18" s="11"/>
    </row>
  </sheetData>
  <mergeCells count="2">
    <mergeCell ref="B6:I6"/>
    <mergeCell ref="A1:I1"/>
  </mergeCells>
  <conditionalFormatting sqref="B10:I10">
    <cfRule type="expression" dxfId="14" priority="1">
      <formula>B10=MAX($B10:$I10)</formula>
    </cfRule>
  </conditionalFormatting>
  <pageMargins left="0.7" right="0.7" top="0.75" bottom="0.75" header="0.3" footer="0.3"/>
  <pageSetup paperSize="9" scale="59" fitToHeight="0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19"/>
  <sheetViews>
    <sheetView topLeftCell="B1" zoomScale="120" zoomScaleNormal="120" workbookViewId="0">
      <selection activeCell="F13" sqref="F13"/>
    </sheetView>
  </sheetViews>
  <sheetFormatPr defaultRowHeight="15" x14ac:dyDescent="0.25"/>
  <cols>
    <col min="1" max="1" width="71.85546875" bestFit="1" customWidth="1"/>
    <col min="2" max="8" width="18.7109375" customWidth="1"/>
    <col min="9" max="9" width="17" bestFit="1" customWidth="1"/>
    <col min="10" max="10" width="15.140625" customWidth="1"/>
  </cols>
  <sheetData>
    <row r="1" spans="1:10" ht="21.75" customHeight="1" thickTop="1" thickBot="1" x14ac:dyDescent="0.3">
      <c r="A1" s="63" t="s">
        <v>48</v>
      </c>
      <c r="B1" s="64"/>
      <c r="C1" s="64"/>
      <c r="D1" s="64"/>
      <c r="E1" s="64"/>
      <c r="F1" s="64"/>
      <c r="G1" s="64"/>
      <c r="H1" s="64"/>
      <c r="I1" s="64"/>
      <c r="J1" s="65"/>
    </row>
    <row r="2" spans="1:10" ht="21.75" customHeight="1" thickTop="1" x14ac:dyDescent="0.25">
      <c r="A2" s="42" t="s">
        <v>1</v>
      </c>
      <c r="B2" s="47" t="s">
        <v>54</v>
      </c>
      <c r="C2" s="29" t="s">
        <v>74</v>
      </c>
      <c r="D2" s="29" t="s">
        <v>59</v>
      </c>
      <c r="E2" s="29" t="s">
        <v>60</v>
      </c>
      <c r="F2" s="29" t="s">
        <v>61</v>
      </c>
      <c r="G2" s="29" t="s">
        <v>71</v>
      </c>
      <c r="H2" s="29" t="s">
        <v>63</v>
      </c>
      <c r="I2" s="37" t="s">
        <v>64</v>
      </c>
      <c r="J2" s="31" t="s">
        <v>65</v>
      </c>
    </row>
    <row r="3" spans="1:10" ht="21.75" customHeight="1" x14ac:dyDescent="0.25">
      <c r="A3" s="43" t="s">
        <v>3</v>
      </c>
      <c r="B3" s="44">
        <v>98272.8</v>
      </c>
      <c r="C3" s="7">
        <v>103055.4</v>
      </c>
      <c r="D3" s="7">
        <v>108537.44</v>
      </c>
      <c r="E3" s="7">
        <v>85414.44</v>
      </c>
      <c r="F3" s="7">
        <v>136728</v>
      </c>
      <c r="G3" s="7">
        <v>107388</v>
      </c>
      <c r="H3" s="7">
        <v>106614.72</v>
      </c>
      <c r="I3" s="18">
        <v>117182.54</v>
      </c>
      <c r="J3" s="8">
        <v>108418.9</v>
      </c>
    </row>
    <row r="4" spans="1:10" ht="21.75" customHeight="1" x14ac:dyDescent="0.25">
      <c r="A4" s="43" t="s">
        <v>4</v>
      </c>
      <c r="B4" s="44">
        <v>0.6</v>
      </c>
      <c r="C4" s="7">
        <v>5</v>
      </c>
      <c r="D4" s="7">
        <v>0.15</v>
      </c>
      <c r="E4" s="7">
        <v>1.25</v>
      </c>
      <c r="F4" s="7">
        <v>0.5</v>
      </c>
      <c r="G4" s="40">
        <v>2.6</v>
      </c>
      <c r="H4" s="7">
        <v>4.5</v>
      </c>
      <c r="I4" s="18">
        <v>0.95</v>
      </c>
      <c r="J4" s="8">
        <v>3.75</v>
      </c>
    </row>
    <row r="5" spans="1:10" ht="21.75" customHeight="1" x14ac:dyDescent="0.25">
      <c r="A5" s="43" t="s">
        <v>6</v>
      </c>
      <c r="B5" s="44">
        <v>9</v>
      </c>
      <c r="C5" s="7">
        <v>9</v>
      </c>
      <c r="D5" s="7">
        <v>10.28</v>
      </c>
      <c r="E5" s="7">
        <v>15</v>
      </c>
      <c r="F5" s="7">
        <v>10</v>
      </c>
      <c r="G5" s="7">
        <v>19.5</v>
      </c>
      <c r="H5" s="7">
        <v>18.899999999999999</v>
      </c>
      <c r="I5" s="18">
        <v>10.29</v>
      </c>
      <c r="J5" s="8">
        <v>26.85</v>
      </c>
    </row>
    <row r="6" spans="1:10" ht="21.75" customHeight="1" x14ac:dyDescent="0.25">
      <c r="A6" s="38"/>
      <c r="B6" s="60" t="s">
        <v>66</v>
      </c>
      <c r="C6" s="61"/>
      <c r="D6" s="61"/>
      <c r="E6" s="61"/>
      <c r="F6" s="61"/>
      <c r="G6" s="61"/>
      <c r="H6" s="61"/>
      <c r="I6" s="61"/>
      <c r="J6" s="62"/>
    </row>
    <row r="7" spans="1:10" ht="21.75" customHeight="1" x14ac:dyDescent="0.25">
      <c r="A7" s="43" t="s">
        <v>3</v>
      </c>
      <c r="B7" s="45">
        <f t="shared" ref="B7:J7" si="0">IF(B3="","---",(MIN($B3:$J3)/B3)*$B14)</f>
        <v>82.569864703152859</v>
      </c>
      <c r="C7" s="9">
        <f t="shared" si="0"/>
        <v>78.737958418481711</v>
      </c>
      <c r="D7" s="9">
        <f t="shared" si="0"/>
        <v>74.761039140042371</v>
      </c>
      <c r="E7" s="9">
        <f t="shared" si="0"/>
        <v>95</v>
      </c>
      <c r="F7" s="9">
        <f t="shared" si="0"/>
        <v>59.346818500965419</v>
      </c>
      <c r="G7" s="9">
        <f t="shared" si="0"/>
        <v>75.561252653927824</v>
      </c>
      <c r="H7" s="9">
        <f t="shared" si="0"/>
        <v>76.10930085451615</v>
      </c>
      <c r="I7" s="9">
        <f t="shared" si="0"/>
        <v>69.245570201840664</v>
      </c>
      <c r="J7" s="10">
        <f t="shared" si="0"/>
        <v>74.842779257122146</v>
      </c>
    </row>
    <row r="8" spans="1:10" ht="21.75" customHeight="1" x14ac:dyDescent="0.25">
      <c r="A8" s="43" t="s">
        <v>4</v>
      </c>
      <c r="B8" s="45">
        <f t="shared" ref="B8:J8" si="1">IF(B4="","---",(MIN($B4:$J4)/B4)*$B15)</f>
        <v>0.5</v>
      </c>
      <c r="C8" s="9">
        <f t="shared" si="1"/>
        <v>0.06</v>
      </c>
      <c r="D8" s="9">
        <f t="shared" si="1"/>
        <v>2</v>
      </c>
      <c r="E8" s="9">
        <f t="shared" si="1"/>
        <v>0.24</v>
      </c>
      <c r="F8" s="9">
        <f t="shared" si="1"/>
        <v>0.6</v>
      </c>
      <c r="G8" s="9">
        <f t="shared" si="1"/>
        <v>0.11538461538461538</v>
      </c>
      <c r="H8" s="9">
        <f t="shared" si="1"/>
        <v>6.6666666666666666E-2</v>
      </c>
      <c r="I8" s="9">
        <f t="shared" si="1"/>
        <v>0.31578947368421051</v>
      </c>
      <c r="J8" s="10">
        <f t="shared" si="1"/>
        <v>0.08</v>
      </c>
    </row>
    <row r="9" spans="1:10" ht="21.75" customHeight="1" x14ac:dyDescent="0.25">
      <c r="A9" s="43" t="s">
        <v>6</v>
      </c>
      <c r="B9" s="45">
        <f t="shared" ref="B9:J9" si="2">IF(B5="","---",(MIN($B5:$J5)/B5)*$B16)</f>
        <v>3</v>
      </c>
      <c r="C9" s="9">
        <f t="shared" si="2"/>
        <v>3</v>
      </c>
      <c r="D9" s="9">
        <f t="shared" si="2"/>
        <v>2.626459143968872</v>
      </c>
      <c r="E9" s="9">
        <f t="shared" si="2"/>
        <v>1.7999999999999998</v>
      </c>
      <c r="F9" s="9">
        <f t="shared" si="2"/>
        <v>2.7</v>
      </c>
      <c r="G9" s="9">
        <f t="shared" si="2"/>
        <v>1.3846153846153846</v>
      </c>
      <c r="H9" s="9">
        <f t="shared" si="2"/>
        <v>1.4285714285714286</v>
      </c>
      <c r="I9" s="9">
        <f t="shared" si="2"/>
        <v>2.6239067055393588</v>
      </c>
      <c r="J9" s="10">
        <f t="shared" si="2"/>
        <v>1.005586592178771</v>
      </c>
    </row>
    <row r="10" spans="1:10" ht="21.75" customHeight="1" thickBot="1" x14ac:dyDescent="0.3">
      <c r="A10" s="39" t="s">
        <v>2</v>
      </c>
      <c r="B10" s="46">
        <f t="shared" ref="B10:J10" si="3">SUM(B7:B9)</f>
        <v>86.069864703152859</v>
      </c>
      <c r="C10" s="20">
        <f t="shared" si="3"/>
        <v>81.797958418481713</v>
      </c>
      <c r="D10" s="20">
        <f t="shared" si="3"/>
        <v>79.387498284011244</v>
      </c>
      <c r="E10" s="20">
        <f t="shared" si="3"/>
        <v>97.039999999999992</v>
      </c>
      <c r="F10" s="20">
        <f t="shared" si="3"/>
        <v>62.646818500965423</v>
      </c>
      <c r="G10" s="20">
        <f t="shared" si="3"/>
        <v>77.061252653927824</v>
      </c>
      <c r="H10" s="20">
        <f t="shared" si="3"/>
        <v>77.604538949754243</v>
      </c>
      <c r="I10" s="20">
        <f t="shared" si="3"/>
        <v>72.185266381064224</v>
      </c>
      <c r="J10" s="21">
        <f t="shared" si="3"/>
        <v>75.928365849300917</v>
      </c>
    </row>
    <row r="11" spans="1:10" ht="21.75" customHeight="1" thickTop="1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</row>
    <row r="12" spans="1:10" ht="21.75" customHeight="1" thickBot="1" x14ac:dyDescent="0.3">
      <c r="A12" s="11"/>
      <c r="B12" s="6"/>
      <c r="C12" s="6"/>
      <c r="D12" s="11"/>
      <c r="E12" s="11"/>
      <c r="F12" s="11"/>
      <c r="G12" s="11"/>
      <c r="H12" s="11"/>
      <c r="I12" s="11"/>
      <c r="J12" s="11"/>
    </row>
    <row r="13" spans="1:10" ht="21.75" customHeight="1" thickTop="1" x14ac:dyDescent="0.25">
      <c r="A13" s="12"/>
      <c r="B13" s="13" t="s">
        <v>0</v>
      </c>
      <c r="C13" s="34"/>
      <c r="D13" s="11"/>
      <c r="E13" s="11"/>
      <c r="F13" s="11"/>
      <c r="G13" s="11"/>
      <c r="H13" s="11"/>
      <c r="I13" s="11"/>
      <c r="J13" s="11"/>
    </row>
    <row r="14" spans="1:10" ht="21.75" customHeight="1" x14ac:dyDescent="0.25">
      <c r="A14" s="14" t="s">
        <v>3</v>
      </c>
      <c r="B14" s="15">
        <v>95</v>
      </c>
      <c r="C14" s="35"/>
      <c r="D14" s="11"/>
      <c r="E14" s="11"/>
      <c r="F14" s="11"/>
      <c r="G14" s="11"/>
      <c r="H14" s="11"/>
      <c r="I14" s="11"/>
      <c r="J14" s="11"/>
    </row>
    <row r="15" spans="1:10" ht="21.75" customHeight="1" x14ac:dyDescent="0.25">
      <c r="A15" s="14" t="s">
        <v>4</v>
      </c>
      <c r="B15" s="15">
        <v>2</v>
      </c>
      <c r="C15" s="35"/>
      <c r="D15" s="11"/>
      <c r="E15" s="11"/>
      <c r="F15" s="11"/>
      <c r="G15" s="11"/>
      <c r="H15" s="11"/>
      <c r="I15" s="11"/>
      <c r="J15" s="11"/>
    </row>
    <row r="16" spans="1:10" ht="21.75" customHeight="1" thickBot="1" x14ac:dyDescent="0.3">
      <c r="A16" s="16" t="s">
        <v>6</v>
      </c>
      <c r="B16" s="17">
        <v>3</v>
      </c>
      <c r="C16" s="35"/>
      <c r="D16" s="11"/>
      <c r="E16" s="11"/>
      <c r="F16" s="11"/>
      <c r="G16" s="11"/>
      <c r="H16" s="11"/>
      <c r="I16" s="11"/>
      <c r="J16" s="11"/>
    </row>
    <row r="17" spans="1:9" ht="21.75" customHeight="1" thickTop="1" x14ac:dyDescent="0.25">
      <c r="A17" s="30"/>
      <c r="B17" s="27"/>
      <c r="C17" s="30"/>
      <c r="D17" s="30"/>
      <c r="E17" s="30"/>
      <c r="F17" s="11"/>
      <c r="G17" s="11"/>
      <c r="H17" s="11"/>
      <c r="I17" s="11"/>
    </row>
    <row r="18" spans="1:9" x14ac:dyDescent="0.25">
      <c r="A18" s="11"/>
      <c r="B18" s="11"/>
      <c r="C18" s="11"/>
      <c r="D18" s="11"/>
      <c r="E18" s="11"/>
      <c r="F18" s="11"/>
      <c r="G18" s="11"/>
      <c r="H18" s="11"/>
      <c r="I18" s="11"/>
    </row>
    <row r="19" spans="1:9" x14ac:dyDescent="0.25">
      <c r="A19" s="11"/>
      <c r="B19" s="11"/>
      <c r="C19" s="11"/>
      <c r="D19" s="11"/>
      <c r="E19" s="11"/>
      <c r="F19" s="11"/>
      <c r="G19" s="11"/>
      <c r="H19" s="11"/>
      <c r="I19" s="11"/>
    </row>
  </sheetData>
  <mergeCells count="2">
    <mergeCell ref="B6:J6"/>
    <mergeCell ref="A1:J1"/>
  </mergeCells>
  <conditionalFormatting sqref="B10:J10">
    <cfRule type="expression" dxfId="13" priority="1">
      <formula>B10=MAX($B10:$J10)</formula>
    </cfRule>
  </conditionalFormatting>
  <pageMargins left="0.7" right="0.7" top="0.75" bottom="0.75" header="0.3" footer="0.3"/>
  <pageSetup paperSize="9" scale="55" fitToHeight="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22"/>
  <sheetViews>
    <sheetView zoomScaleNormal="100" workbookViewId="0">
      <selection activeCell="F16" sqref="F16"/>
    </sheetView>
  </sheetViews>
  <sheetFormatPr defaultRowHeight="15" x14ac:dyDescent="0.25"/>
  <cols>
    <col min="1" max="1" width="71.85546875" bestFit="1" customWidth="1"/>
    <col min="2" max="8" width="18.7109375" customWidth="1"/>
    <col min="9" max="9" width="17" bestFit="1" customWidth="1"/>
    <col min="13" max="13" width="12.85546875" customWidth="1"/>
  </cols>
  <sheetData>
    <row r="1" spans="1:9" ht="21.75" customHeight="1" thickTop="1" thickBot="1" x14ac:dyDescent="0.3">
      <c r="A1" s="63" t="s">
        <v>45</v>
      </c>
      <c r="B1" s="64"/>
      <c r="C1" s="64"/>
      <c r="D1" s="64"/>
      <c r="E1" s="64"/>
      <c r="F1" s="64"/>
      <c r="G1" s="64"/>
      <c r="H1" s="64"/>
      <c r="I1" s="65"/>
    </row>
    <row r="2" spans="1:9" s="26" customFormat="1" ht="21.75" customHeight="1" thickTop="1" x14ac:dyDescent="0.25">
      <c r="A2" s="42" t="s">
        <v>1</v>
      </c>
      <c r="B2" s="28" t="s">
        <v>56</v>
      </c>
      <c r="C2" s="29" t="s">
        <v>57</v>
      </c>
      <c r="D2" s="29" t="s">
        <v>59</v>
      </c>
      <c r="E2" s="29" t="s">
        <v>60</v>
      </c>
      <c r="F2" s="29" t="s">
        <v>61</v>
      </c>
      <c r="G2" s="29" t="s">
        <v>62</v>
      </c>
      <c r="H2" s="29" t="s">
        <v>63</v>
      </c>
      <c r="I2" s="31" t="s">
        <v>65</v>
      </c>
    </row>
    <row r="3" spans="1:9" ht="21.75" customHeight="1" x14ac:dyDescent="0.25">
      <c r="A3" s="43" t="s">
        <v>3</v>
      </c>
      <c r="B3" s="44">
        <v>234809.61</v>
      </c>
      <c r="C3" s="7">
        <v>207553.93</v>
      </c>
      <c r="D3" s="7">
        <v>196661.1</v>
      </c>
      <c r="E3" s="7">
        <v>245342.88</v>
      </c>
      <c r="F3" s="7">
        <v>213984</v>
      </c>
      <c r="G3" s="7">
        <v>158438.47</v>
      </c>
      <c r="H3" s="7">
        <v>187227</v>
      </c>
      <c r="I3" s="8">
        <v>176132.77</v>
      </c>
    </row>
    <row r="4" spans="1:9" ht="21.75" customHeight="1" x14ac:dyDescent="0.25">
      <c r="A4" s="43" t="s">
        <v>4</v>
      </c>
      <c r="B4" s="44">
        <v>14</v>
      </c>
      <c r="C4" s="7">
        <v>2.5</v>
      </c>
      <c r="D4" s="7">
        <v>0.15</v>
      </c>
      <c r="E4" s="7">
        <v>1.25</v>
      </c>
      <c r="F4" s="7">
        <v>0.5</v>
      </c>
      <c r="G4" s="40">
        <v>0.5</v>
      </c>
      <c r="H4" s="7">
        <v>1.5</v>
      </c>
      <c r="I4" s="8">
        <v>3.75</v>
      </c>
    </row>
    <row r="5" spans="1:9" ht="21.75" customHeight="1" x14ac:dyDescent="0.25">
      <c r="A5" s="43" t="s">
        <v>5</v>
      </c>
      <c r="B5" s="44">
        <v>7.2</v>
      </c>
      <c r="C5" s="7">
        <v>1.5</v>
      </c>
      <c r="D5" s="7">
        <v>0.25</v>
      </c>
      <c r="E5" s="7">
        <v>0.27</v>
      </c>
      <c r="F5" s="7">
        <v>1</v>
      </c>
      <c r="G5" s="40">
        <v>0.65</v>
      </c>
      <c r="H5" s="7">
        <v>0.75</v>
      </c>
      <c r="I5" s="8">
        <v>1.6</v>
      </c>
    </row>
    <row r="6" spans="1:9" ht="21.75" customHeight="1" x14ac:dyDescent="0.25">
      <c r="A6" s="43" t="s">
        <v>6</v>
      </c>
      <c r="B6" s="44">
        <v>26.54</v>
      </c>
      <c r="C6" s="7">
        <v>23.8</v>
      </c>
      <c r="D6" s="7">
        <v>10.28</v>
      </c>
      <c r="E6" s="7">
        <v>15.5</v>
      </c>
      <c r="F6" s="7">
        <v>10</v>
      </c>
      <c r="G6" s="7">
        <v>17</v>
      </c>
      <c r="H6" s="7">
        <v>18.899999999999999</v>
      </c>
      <c r="I6" s="8">
        <v>26.85</v>
      </c>
    </row>
    <row r="7" spans="1:9" ht="21.75" customHeight="1" x14ac:dyDescent="0.25">
      <c r="A7" s="38"/>
      <c r="B7" s="60" t="s">
        <v>66</v>
      </c>
      <c r="C7" s="61"/>
      <c r="D7" s="61"/>
      <c r="E7" s="61"/>
      <c r="F7" s="61"/>
      <c r="G7" s="61"/>
      <c r="H7" s="61"/>
      <c r="I7" s="62"/>
    </row>
    <row r="8" spans="1:9" ht="21.75" customHeight="1" x14ac:dyDescent="0.25">
      <c r="A8" s="43" t="s">
        <v>3</v>
      </c>
      <c r="B8" s="45">
        <f t="shared" ref="B8:I11" si="0">IF(B3="","---",(MIN($B3:$I3)/B3)*$B16)</f>
        <v>57.353998203054807</v>
      </c>
      <c r="C8" s="9">
        <f t="shared" si="0"/>
        <v>64.885641770310016</v>
      </c>
      <c r="D8" s="9">
        <f t="shared" si="0"/>
        <v>68.479582133934969</v>
      </c>
      <c r="E8" s="9">
        <f t="shared" si="0"/>
        <v>54.891627382869231</v>
      </c>
      <c r="F8" s="9">
        <f t="shared" si="0"/>
        <v>62.935873476521607</v>
      </c>
      <c r="G8" s="9">
        <f t="shared" si="0"/>
        <v>85</v>
      </c>
      <c r="H8" s="9">
        <f t="shared" si="0"/>
        <v>71.930170060942061</v>
      </c>
      <c r="I8" s="10">
        <f t="shared" si="0"/>
        <v>76.460899070627235</v>
      </c>
    </row>
    <row r="9" spans="1:9" ht="21.75" customHeight="1" x14ac:dyDescent="0.25">
      <c r="A9" s="43" t="s">
        <v>4</v>
      </c>
      <c r="B9" s="45">
        <f t="shared" si="0"/>
        <v>2.1428571428571429E-2</v>
      </c>
      <c r="C9" s="9">
        <f t="shared" si="0"/>
        <v>0.12</v>
      </c>
      <c r="D9" s="9">
        <f t="shared" si="0"/>
        <v>2</v>
      </c>
      <c r="E9" s="9">
        <f t="shared" si="0"/>
        <v>0.24</v>
      </c>
      <c r="F9" s="9">
        <f t="shared" si="0"/>
        <v>0.6</v>
      </c>
      <c r="G9" s="9">
        <f t="shared" si="0"/>
        <v>0.6</v>
      </c>
      <c r="H9" s="9">
        <f t="shared" si="0"/>
        <v>0.19999999999999998</v>
      </c>
      <c r="I9" s="10">
        <f t="shared" si="0"/>
        <v>0.08</v>
      </c>
    </row>
    <row r="10" spans="1:9" ht="21.75" customHeight="1" x14ac:dyDescent="0.25">
      <c r="A10" s="43" t="s">
        <v>5</v>
      </c>
      <c r="B10" s="45">
        <f t="shared" si="0"/>
        <v>0.34722222222222221</v>
      </c>
      <c r="C10" s="9">
        <f t="shared" si="0"/>
        <v>1.6666666666666665</v>
      </c>
      <c r="D10" s="9">
        <f t="shared" si="0"/>
        <v>10</v>
      </c>
      <c r="E10" s="9">
        <f t="shared" si="0"/>
        <v>9.2592592592592577</v>
      </c>
      <c r="F10" s="9">
        <f t="shared" si="0"/>
        <v>2.5</v>
      </c>
      <c r="G10" s="9">
        <f t="shared" si="0"/>
        <v>3.8461538461538458</v>
      </c>
      <c r="H10" s="9">
        <f t="shared" si="0"/>
        <v>3.333333333333333</v>
      </c>
      <c r="I10" s="10">
        <f t="shared" si="0"/>
        <v>1.5625</v>
      </c>
    </row>
    <row r="11" spans="1:9" ht="21.75" customHeight="1" x14ac:dyDescent="0.25">
      <c r="A11" s="43" t="s">
        <v>6</v>
      </c>
      <c r="B11" s="45">
        <f t="shared" si="0"/>
        <v>1.1303692539562924</v>
      </c>
      <c r="C11" s="9">
        <f t="shared" si="0"/>
        <v>1.2605042016806722</v>
      </c>
      <c r="D11" s="9">
        <f t="shared" si="0"/>
        <v>2.918287937743191</v>
      </c>
      <c r="E11" s="9">
        <f t="shared" si="0"/>
        <v>1.935483870967742</v>
      </c>
      <c r="F11" s="9">
        <f t="shared" si="0"/>
        <v>3</v>
      </c>
      <c r="G11" s="9">
        <f t="shared" si="0"/>
        <v>1.7647058823529411</v>
      </c>
      <c r="H11" s="9">
        <f t="shared" si="0"/>
        <v>1.5873015873015874</v>
      </c>
      <c r="I11" s="10">
        <f t="shared" si="0"/>
        <v>1.1173184357541899</v>
      </c>
    </row>
    <row r="12" spans="1:9" ht="21.75" customHeight="1" thickBot="1" x14ac:dyDescent="0.3">
      <c r="A12" s="39" t="s">
        <v>2</v>
      </c>
      <c r="B12" s="46">
        <f>SUM(B8:B11)</f>
        <v>58.85301825066189</v>
      </c>
      <c r="C12" s="20">
        <f>SUM(C8:C11)</f>
        <v>67.932812638657367</v>
      </c>
      <c r="D12" s="20">
        <f>SUM(D8:D11)</f>
        <v>83.397870071678156</v>
      </c>
      <c r="E12" s="20">
        <f t="shared" ref="E12:G12" si="1">SUM(E8:E11)</f>
        <v>66.326370513096236</v>
      </c>
      <c r="F12" s="20">
        <f t="shared" si="1"/>
        <v>69.035873476521601</v>
      </c>
      <c r="G12" s="20">
        <f t="shared" si="1"/>
        <v>91.210859728506776</v>
      </c>
      <c r="H12" s="20">
        <f>SUM(H8:H11)</f>
        <v>77.050804981576974</v>
      </c>
      <c r="I12" s="21">
        <f>SUM(I8:I11)</f>
        <v>79.220717506381419</v>
      </c>
    </row>
    <row r="13" spans="1:9" ht="21.75" customHeight="1" thickTop="1" x14ac:dyDescent="0.25">
      <c r="A13" s="11"/>
      <c r="B13" s="11"/>
      <c r="C13" s="11"/>
      <c r="D13" s="11"/>
      <c r="E13" s="11"/>
      <c r="F13" s="11"/>
      <c r="G13" s="11"/>
      <c r="H13" s="11"/>
      <c r="I13" s="11"/>
    </row>
    <row r="14" spans="1:9" ht="21.75" customHeight="1" thickBot="1" x14ac:dyDescent="0.3">
      <c r="A14" s="11"/>
      <c r="B14" s="6"/>
      <c r="C14" s="6"/>
      <c r="D14" s="11"/>
      <c r="E14" s="11"/>
      <c r="F14" s="11"/>
      <c r="G14" s="11"/>
      <c r="H14" s="11"/>
      <c r="I14" s="11"/>
    </row>
    <row r="15" spans="1:9" ht="21.75" customHeight="1" thickTop="1" x14ac:dyDescent="0.25">
      <c r="A15" s="12"/>
      <c r="B15" s="13" t="s">
        <v>0</v>
      </c>
      <c r="C15" s="34"/>
      <c r="D15" s="11"/>
      <c r="E15" s="11"/>
      <c r="F15" s="11"/>
      <c r="G15" s="11"/>
      <c r="H15" s="11"/>
      <c r="I15" s="11"/>
    </row>
    <row r="16" spans="1:9" ht="21.75" customHeight="1" x14ac:dyDescent="0.25">
      <c r="A16" s="14" t="s">
        <v>3</v>
      </c>
      <c r="B16" s="15">
        <v>85</v>
      </c>
      <c r="C16" s="35"/>
      <c r="D16" s="11"/>
      <c r="E16" s="11"/>
      <c r="F16" s="11"/>
      <c r="G16" s="11"/>
      <c r="H16" s="11"/>
      <c r="I16" s="11"/>
    </row>
    <row r="17" spans="1:9" ht="21.75" customHeight="1" x14ac:dyDescent="0.25">
      <c r="A17" s="14" t="s">
        <v>4</v>
      </c>
      <c r="B17" s="15">
        <v>2</v>
      </c>
      <c r="C17" s="35"/>
      <c r="D17" s="11"/>
      <c r="E17" s="11"/>
      <c r="F17" s="11"/>
      <c r="G17" s="11"/>
      <c r="H17" s="11"/>
      <c r="I17" s="11"/>
    </row>
    <row r="18" spans="1:9" ht="21.75" customHeight="1" x14ac:dyDescent="0.25">
      <c r="A18" s="14" t="s">
        <v>5</v>
      </c>
      <c r="B18" s="15">
        <v>10</v>
      </c>
      <c r="C18" s="35"/>
      <c r="D18" s="11"/>
      <c r="E18" s="11"/>
      <c r="F18" s="11"/>
      <c r="G18" s="11"/>
      <c r="H18" s="11"/>
      <c r="I18" s="11"/>
    </row>
    <row r="19" spans="1:9" ht="21.75" customHeight="1" thickBot="1" x14ac:dyDescent="0.3">
      <c r="A19" s="16" t="s">
        <v>6</v>
      </c>
      <c r="B19" s="17">
        <v>3</v>
      </c>
      <c r="C19" s="35"/>
      <c r="D19" s="11"/>
      <c r="E19" s="11"/>
      <c r="F19" s="11"/>
      <c r="G19" s="11"/>
      <c r="H19" s="11"/>
      <c r="I19" s="11"/>
    </row>
    <row r="20" spans="1:9" ht="21.75" customHeight="1" thickTop="1" x14ac:dyDescent="0.25">
      <c r="A20" s="30"/>
      <c r="B20" s="27"/>
      <c r="C20" s="30"/>
      <c r="D20" s="11"/>
      <c r="E20" s="11"/>
      <c r="F20" s="11"/>
      <c r="G20" s="11"/>
    </row>
    <row r="21" spans="1:9" x14ac:dyDescent="0.25">
      <c r="A21" s="11"/>
      <c r="B21" s="11"/>
      <c r="C21" s="11"/>
      <c r="D21" s="11"/>
      <c r="E21" s="11"/>
      <c r="F21" s="11"/>
      <c r="G21" s="11"/>
    </row>
    <row r="22" spans="1:9" x14ac:dyDescent="0.25">
      <c r="A22" s="11"/>
      <c r="B22" s="11"/>
      <c r="C22" s="11"/>
      <c r="D22" s="11"/>
      <c r="E22" s="11"/>
      <c r="F22" s="11"/>
      <c r="G22" s="11"/>
    </row>
  </sheetData>
  <mergeCells count="2">
    <mergeCell ref="B7:I7"/>
    <mergeCell ref="A1:I1"/>
  </mergeCells>
  <conditionalFormatting sqref="B12:I12">
    <cfRule type="expression" dxfId="12" priority="1">
      <formula>B12=MAX($B12:$I12)</formula>
    </cfRule>
  </conditionalFormatting>
  <pageMargins left="0.7" right="0.7" top="0.75" bottom="0.75" header="0.3" footer="0.3"/>
  <pageSetup paperSize="9" scale="59" fitToHeight="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24"/>
  <sheetViews>
    <sheetView topLeftCell="B1" zoomScale="130" zoomScaleNormal="130" workbookViewId="0">
      <selection activeCell="J17" sqref="J17"/>
    </sheetView>
  </sheetViews>
  <sheetFormatPr defaultRowHeight="15" x14ac:dyDescent="0.25"/>
  <cols>
    <col min="1" max="1" width="71.85546875" bestFit="1" customWidth="1"/>
    <col min="2" max="7" width="18.7109375" customWidth="1"/>
    <col min="8" max="8" width="17" bestFit="1" customWidth="1"/>
    <col min="9" max="9" width="15.5703125" bestFit="1" customWidth="1"/>
    <col min="10" max="12" width="17.28515625" customWidth="1"/>
  </cols>
  <sheetData>
    <row r="1" spans="1:12" ht="21.75" customHeight="1" thickTop="1" thickBot="1" x14ac:dyDescent="0.3">
      <c r="A1" s="63" t="s">
        <v>46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5"/>
    </row>
    <row r="2" spans="1:12" s="26" customFormat="1" ht="21.75" customHeight="1" thickTop="1" x14ac:dyDescent="0.25">
      <c r="A2" s="42" t="s">
        <v>1</v>
      </c>
      <c r="B2" s="47" t="s">
        <v>54</v>
      </c>
      <c r="C2" s="29" t="s">
        <v>74</v>
      </c>
      <c r="D2" s="29" t="s">
        <v>56</v>
      </c>
      <c r="E2" s="29" t="s">
        <v>70</v>
      </c>
      <c r="F2" s="29" t="s">
        <v>59</v>
      </c>
      <c r="G2" s="29" t="s">
        <v>73</v>
      </c>
      <c r="H2" s="37" t="s">
        <v>60</v>
      </c>
      <c r="I2" s="37" t="s">
        <v>61</v>
      </c>
      <c r="J2" s="37" t="s">
        <v>71</v>
      </c>
      <c r="K2" s="37" t="s">
        <v>63</v>
      </c>
      <c r="L2" s="31" t="s">
        <v>65</v>
      </c>
    </row>
    <row r="3" spans="1:12" ht="21.75" customHeight="1" x14ac:dyDescent="0.25">
      <c r="A3" s="43" t="s">
        <v>3</v>
      </c>
      <c r="B3" s="44">
        <v>118152</v>
      </c>
      <c r="C3" s="7">
        <v>135349.20000000001</v>
      </c>
      <c r="D3" s="7">
        <v>143254.57999999999</v>
      </c>
      <c r="E3" s="7">
        <v>206852.79</v>
      </c>
      <c r="F3" s="7">
        <v>139248.31</v>
      </c>
      <c r="G3" s="7">
        <v>151125</v>
      </c>
      <c r="H3" s="18">
        <v>141835.32</v>
      </c>
      <c r="I3" s="18">
        <v>116568</v>
      </c>
      <c r="J3" s="18">
        <v>141573</v>
      </c>
      <c r="K3" s="18">
        <v>145723.68</v>
      </c>
      <c r="L3" s="8">
        <v>122276.36</v>
      </c>
    </row>
    <row r="4" spans="1:12" ht="21.75" customHeight="1" x14ac:dyDescent="0.25">
      <c r="A4" s="43" t="s">
        <v>4</v>
      </c>
      <c r="B4" s="44">
        <v>0.4</v>
      </c>
      <c r="C4" s="7">
        <v>0.1</v>
      </c>
      <c r="D4" s="7">
        <v>14</v>
      </c>
      <c r="E4" s="7">
        <v>0.4</v>
      </c>
      <c r="F4" s="40">
        <v>0.15</v>
      </c>
      <c r="G4" s="7">
        <v>4.4000000000000004</v>
      </c>
      <c r="H4" s="18">
        <v>1.25</v>
      </c>
      <c r="I4" s="18">
        <v>0.5</v>
      </c>
      <c r="J4" s="18">
        <v>2.6</v>
      </c>
      <c r="K4" s="18">
        <v>1.5</v>
      </c>
      <c r="L4" s="8">
        <v>3.75</v>
      </c>
    </row>
    <row r="5" spans="1:12" ht="21.75" customHeight="1" x14ac:dyDescent="0.25">
      <c r="A5" s="43" t="s">
        <v>5</v>
      </c>
      <c r="B5" s="44">
        <v>0.4</v>
      </c>
      <c r="C5" s="7">
        <v>0.5</v>
      </c>
      <c r="D5" s="7">
        <v>7.2</v>
      </c>
      <c r="E5" s="7">
        <v>0.4</v>
      </c>
      <c r="F5" s="40">
        <v>0.25</v>
      </c>
      <c r="G5" s="7">
        <v>1.8</v>
      </c>
      <c r="H5" s="18">
        <v>0.27</v>
      </c>
      <c r="I5" s="18">
        <v>1</v>
      </c>
      <c r="J5" s="18">
        <v>1.25</v>
      </c>
      <c r="K5" s="18">
        <v>0.75</v>
      </c>
      <c r="L5" s="8">
        <v>1.6</v>
      </c>
    </row>
    <row r="6" spans="1:12" ht="21.75" customHeight="1" x14ac:dyDescent="0.25">
      <c r="A6" s="43" t="s">
        <v>6</v>
      </c>
      <c r="B6" s="44">
        <v>9</v>
      </c>
      <c r="C6" s="7">
        <v>9</v>
      </c>
      <c r="D6" s="7">
        <v>26.54</v>
      </c>
      <c r="E6" s="7">
        <v>19.7</v>
      </c>
      <c r="F6" s="7">
        <v>10.28</v>
      </c>
      <c r="G6" s="7">
        <v>22</v>
      </c>
      <c r="H6" s="18">
        <v>15.5</v>
      </c>
      <c r="I6" s="18">
        <v>10</v>
      </c>
      <c r="J6" s="18">
        <v>19.5</v>
      </c>
      <c r="K6" s="18">
        <v>18.899999999999999</v>
      </c>
      <c r="L6" s="8">
        <v>26.85</v>
      </c>
    </row>
    <row r="7" spans="1:12" ht="21.75" customHeight="1" x14ac:dyDescent="0.25">
      <c r="A7" s="38"/>
      <c r="B7" s="60" t="s">
        <v>66</v>
      </c>
      <c r="C7" s="61"/>
      <c r="D7" s="61"/>
      <c r="E7" s="61"/>
      <c r="F7" s="61"/>
      <c r="G7" s="61"/>
      <c r="H7" s="61"/>
      <c r="I7" s="61"/>
      <c r="J7" s="61"/>
      <c r="K7" s="61"/>
      <c r="L7" s="62"/>
    </row>
    <row r="8" spans="1:12" ht="21.75" customHeight="1" x14ac:dyDescent="0.25">
      <c r="A8" s="43" t="s">
        <v>3</v>
      </c>
      <c r="B8" s="45">
        <f t="shared" ref="B8:L8" si="0">IF(B3="","---",(MIN($B3:$L3)/B3)*$B16)</f>
        <v>83.860450944546002</v>
      </c>
      <c r="C8" s="9">
        <f t="shared" si="0"/>
        <v>73.205308934223467</v>
      </c>
      <c r="D8" s="9">
        <f t="shared" si="0"/>
        <v>69.165537325228982</v>
      </c>
      <c r="E8" s="9">
        <f t="shared" si="0"/>
        <v>47.900151600565792</v>
      </c>
      <c r="F8" s="9">
        <f t="shared" si="0"/>
        <v>71.15547757814798</v>
      </c>
      <c r="G8" s="9">
        <f t="shared" si="0"/>
        <v>65.563473945409427</v>
      </c>
      <c r="H8" s="9">
        <f t="shared" si="0"/>
        <v>69.85763489658288</v>
      </c>
      <c r="I8" s="9">
        <f t="shared" si="0"/>
        <v>85</v>
      </c>
      <c r="J8" s="9">
        <f t="shared" si="0"/>
        <v>69.987073806446148</v>
      </c>
      <c r="K8" s="9">
        <f t="shared" si="0"/>
        <v>67.993616411553703</v>
      </c>
      <c r="L8" s="10">
        <f t="shared" si="0"/>
        <v>81.031852763690381</v>
      </c>
    </row>
    <row r="9" spans="1:12" ht="21.75" customHeight="1" x14ac:dyDescent="0.25">
      <c r="A9" s="43" t="s">
        <v>4</v>
      </c>
      <c r="B9" s="45">
        <f t="shared" ref="B9:L9" si="1">IF(B4="","---",(MIN($B4:$L4)/B4)*$B17)</f>
        <v>0.5</v>
      </c>
      <c r="C9" s="9">
        <f t="shared" si="1"/>
        <v>2</v>
      </c>
      <c r="D9" s="9">
        <f t="shared" si="1"/>
        <v>1.4285714285714287E-2</v>
      </c>
      <c r="E9" s="9">
        <f t="shared" si="1"/>
        <v>0.5</v>
      </c>
      <c r="F9" s="9">
        <f t="shared" si="1"/>
        <v>1.3333333333333335</v>
      </c>
      <c r="G9" s="9">
        <f t="shared" si="1"/>
        <v>4.5454545454545456E-2</v>
      </c>
      <c r="H9" s="9">
        <f t="shared" si="1"/>
        <v>0.16</v>
      </c>
      <c r="I9" s="9">
        <f t="shared" si="1"/>
        <v>0.4</v>
      </c>
      <c r="J9" s="9">
        <f t="shared" si="1"/>
        <v>7.6923076923076927E-2</v>
      </c>
      <c r="K9" s="9">
        <f t="shared" si="1"/>
        <v>0.13333333333333333</v>
      </c>
      <c r="L9" s="10">
        <f t="shared" si="1"/>
        <v>5.3333333333333337E-2</v>
      </c>
    </row>
    <row r="10" spans="1:12" ht="21.75" customHeight="1" x14ac:dyDescent="0.25">
      <c r="A10" s="43" t="s">
        <v>5</v>
      </c>
      <c r="B10" s="45">
        <f t="shared" ref="B10:L10" si="2">IF(B5="","---",(MIN($B5:$L5)/B5)*$B18)</f>
        <v>6.25</v>
      </c>
      <c r="C10" s="9">
        <f t="shared" si="2"/>
        <v>5</v>
      </c>
      <c r="D10" s="9">
        <f t="shared" si="2"/>
        <v>0.34722222222222221</v>
      </c>
      <c r="E10" s="9">
        <f t="shared" si="2"/>
        <v>6.25</v>
      </c>
      <c r="F10" s="9">
        <f t="shared" si="2"/>
        <v>10</v>
      </c>
      <c r="G10" s="9">
        <f t="shared" si="2"/>
        <v>1.3888888888888888</v>
      </c>
      <c r="H10" s="9">
        <f t="shared" si="2"/>
        <v>9.2592592592592577</v>
      </c>
      <c r="I10" s="9">
        <f t="shared" si="2"/>
        <v>2.5</v>
      </c>
      <c r="J10" s="9">
        <f t="shared" si="2"/>
        <v>2</v>
      </c>
      <c r="K10" s="9">
        <f t="shared" si="2"/>
        <v>3.333333333333333</v>
      </c>
      <c r="L10" s="10">
        <f t="shared" si="2"/>
        <v>1.5625</v>
      </c>
    </row>
    <row r="11" spans="1:12" ht="21.75" customHeight="1" x14ac:dyDescent="0.25">
      <c r="A11" s="43" t="s">
        <v>6</v>
      </c>
      <c r="B11" s="45">
        <f t="shared" ref="B11:L11" si="3">IF(B6="","---",(MIN($B6:$L6)/B6)*$B19)</f>
        <v>3</v>
      </c>
      <c r="C11" s="9">
        <f t="shared" si="3"/>
        <v>3</v>
      </c>
      <c r="D11" s="9">
        <f t="shared" si="3"/>
        <v>1.0173323285606632</v>
      </c>
      <c r="E11" s="9">
        <f t="shared" si="3"/>
        <v>1.3705583756345179</v>
      </c>
      <c r="F11" s="9">
        <f t="shared" si="3"/>
        <v>2.626459143968872</v>
      </c>
      <c r="G11" s="9">
        <f t="shared" si="3"/>
        <v>1.2272727272727273</v>
      </c>
      <c r="H11" s="9">
        <f t="shared" si="3"/>
        <v>1.741935483870968</v>
      </c>
      <c r="I11" s="9">
        <f t="shared" si="3"/>
        <v>2.7</v>
      </c>
      <c r="J11" s="9">
        <f t="shared" si="3"/>
        <v>1.3846153846153846</v>
      </c>
      <c r="K11" s="9">
        <f t="shared" si="3"/>
        <v>1.4285714285714286</v>
      </c>
      <c r="L11" s="10">
        <f t="shared" si="3"/>
        <v>1.005586592178771</v>
      </c>
    </row>
    <row r="12" spans="1:12" ht="21.75" customHeight="1" thickBot="1" x14ac:dyDescent="0.3">
      <c r="A12" s="39" t="s">
        <v>2</v>
      </c>
      <c r="B12" s="46">
        <f>SUM(B8:B11)</f>
        <v>93.610450944546002</v>
      </c>
      <c r="C12" s="20">
        <f>SUM(C8:C11)</f>
        <v>83.205308934223467</v>
      </c>
      <c r="D12" s="20">
        <f>SUM(D8:D11)</f>
        <v>70.5443775902976</v>
      </c>
      <c r="E12" s="20">
        <f t="shared" ref="E12:K12" si="4">SUM(E8:E11)</f>
        <v>56.020709976200308</v>
      </c>
      <c r="F12" s="20">
        <f t="shared" si="4"/>
        <v>85.115270055450182</v>
      </c>
      <c r="G12" s="20">
        <f>SUM(G8:G11)</f>
        <v>68.225090107025594</v>
      </c>
      <c r="H12" s="20">
        <f>SUM(H8:H11)</f>
        <v>81.01882963971309</v>
      </c>
      <c r="I12" s="20">
        <f>SUM(I8:I11)</f>
        <v>90.600000000000009</v>
      </c>
      <c r="J12" s="20">
        <f>SUM(J8:J11)</f>
        <v>73.448612267984615</v>
      </c>
      <c r="K12" s="20">
        <f t="shared" si="4"/>
        <v>72.888854506791802</v>
      </c>
      <c r="L12" s="21">
        <f>SUM(L8:L11)</f>
        <v>83.653272689202481</v>
      </c>
    </row>
    <row r="13" spans="1:12" ht="21.75" customHeight="1" thickTop="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2" ht="21.75" customHeight="1" thickBot="1" x14ac:dyDescent="0.3">
      <c r="A14" s="11"/>
      <c r="B14" s="6"/>
      <c r="C14" s="6"/>
      <c r="D14" s="11"/>
      <c r="E14" s="11"/>
      <c r="F14" s="11"/>
      <c r="G14" s="11"/>
      <c r="H14" s="11"/>
      <c r="I14" s="11"/>
      <c r="J14" s="11"/>
      <c r="K14" s="11"/>
      <c r="L14" s="11"/>
    </row>
    <row r="15" spans="1:12" ht="21.75" customHeight="1" thickTop="1" x14ac:dyDescent="0.25">
      <c r="A15" s="12"/>
      <c r="B15" s="13" t="s">
        <v>0</v>
      </c>
      <c r="C15" s="34"/>
      <c r="D15" s="11"/>
      <c r="E15" s="11"/>
      <c r="F15" s="11"/>
      <c r="G15" s="11"/>
      <c r="H15" s="11"/>
      <c r="I15" s="11"/>
      <c r="J15" s="11"/>
      <c r="K15" s="11"/>
      <c r="L15" s="11"/>
    </row>
    <row r="16" spans="1:12" ht="21.75" customHeight="1" x14ac:dyDescent="0.25">
      <c r="A16" s="14" t="s">
        <v>3</v>
      </c>
      <c r="B16" s="15">
        <v>85</v>
      </c>
      <c r="C16" s="35"/>
      <c r="D16" s="11"/>
      <c r="E16" s="11"/>
      <c r="F16" s="11"/>
      <c r="G16" s="11"/>
      <c r="H16" s="11"/>
      <c r="I16" s="11"/>
      <c r="J16" s="11"/>
      <c r="K16" s="11"/>
      <c r="L16" s="11"/>
    </row>
    <row r="17" spans="1:12" ht="21.75" customHeight="1" x14ac:dyDescent="0.25">
      <c r="A17" s="14" t="s">
        <v>4</v>
      </c>
      <c r="B17" s="15">
        <v>2</v>
      </c>
      <c r="C17" s="35"/>
      <c r="D17" s="11"/>
      <c r="E17" s="11"/>
      <c r="F17" s="11"/>
      <c r="G17" s="11"/>
      <c r="H17" s="11"/>
      <c r="I17" s="11"/>
      <c r="J17" s="11"/>
      <c r="K17" s="11"/>
      <c r="L17" s="11"/>
    </row>
    <row r="18" spans="1:12" ht="21.75" customHeight="1" x14ac:dyDescent="0.25">
      <c r="A18" s="14" t="s">
        <v>5</v>
      </c>
      <c r="B18" s="15">
        <v>10</v>
      </c>
      <c r="C18" s="35"/>
      <c r="D18" s="11"/>
      <c r="E18" s="11"/>
      <c r="F18" s="11"/>
      <c r="G18" s="11"/>
      <c r="H18" s="11"/>
      <c r="I18" s="11"/>
      <c r="J18" s="11"/>
      <c r="K18" s="11"/>
      <c r="L18" s="11"/>
    </row>
    <row r="19" spans="1:12" ht="21.75" customHeight="1" thickBot="1" x14ac:dyDescent="0.3">
      <c r="A19" s="16" t="s">
        <v>6</v>
      </c>
      <c r="B19" s="17">
        <v>3</v>
      </c>
      <c r="C19" s="35"/>
      <c r="D19" s="11"/>
      <c r="E19" s="11"/>
      <c r="F19" s="11"/>
      <c r="G19" s="11"/>
      <c r="H19" s="11"/>
      <c r="I19" s="11"/>
      <c r="J19" s="11"/>
      <c r="K19" s="11"/>
      <c r="L19" s="11"/>
    </row>
    <row r="20" spans="1:12" ht="21.75" customHeight="1" thickTop="1" x14ac:dyDescent="0.25">
      <c r="A20" s="30"/>
      <c r="B20" s="27"/>
      <c r="C20" s="30"/>
      <c r="D20" s="11"/>
      <c r="E20" s="11"/>
      <c r="F20" s="11"/>
      <c r="G20" s="11"/>
      <c r="H20" s="11"/>
    </row>
    <row r="21" spans="1:12" x14ac:dyDescent="0.25">
      <c r="A21" s="11"/>
      <c r="B21" s="11"/>
      <c r="C21" s="11"/>
      <c r="D21" s="11"/>
      <c r="E21" s="11"/>
      <c r="F21" s="11"/>
      <c r="G21" s="11"/>
      <c r="H21" s="11"/>
    </row>
    <row r="22" spans="1:12" x14ac:dyDescent="0.25">
      <c r="A22" s="11"/>
      <c r="B22" s="11"/>
      <c r="C22" s="11"/>
      <c r="D22" s="11"/>
      <c r="E22" s="11"/>
      <c r="F22" s="11"/>
      <c r="G22" s="11"/>
      <c r="H22" s="11"/>
    </row>
    <row r="23" spans="1:12" x14ac:dyDescent="0.25">
      <c r="A23" s="11"/>
      <c r="B23" s="11"/>
      <c r="C23" s="11"/>
      <c r="D23" s="11"/>
      <c r="E23" s="11"/>
      <c r="F23" s="11"/>
      <c r="G23" s="11"/>
      <c r="H23" s="11"/>
    </row>
    <row r="24" spans="1:12" x14ac:dyDescent="0.25">
      <c r="A24" s="11"/>
      <c r="B24" s="11"/>
      <c r="C24" s="11"/>
      <c r="D24" s="11"/>
      <c r="E24" s="11"/>
      <c r="F24" s="11"/>
      <c r="G24" s="11"/>
      <c r="H24" s="11"/>
    </row>
  </sheetData>
  <mergeCells count="2">
    <mergeCell ref="B7:L7"/>
    <mergeCell ref="A1:L1"/>
  </mergeCells>
  <conditionalFormatting sqref="B12:L12">
    <cfRule type="expression" dxfId="11" priority="1">
      <formula>B12=MAX($B12:$L12)</formula>
    </cfRule>
  </conditionalFormatting>
  <pageMargins left="0.7" right="0.7" top="0.75" bottom="0.75" header="0.3" footer="0.3"/>
  <pageSetup paperSize="9" scale="4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23"/>
  <sheetViews>
    <sheetView topLeftCell="B1" zoomScaleNormal="100" workbookViewId="0">
      <selection activeCell="F15" sqref="F15"/>
    </sheetView>
  </sheetViews>
  <sheetFormatPr defaultRowHeight="15" x14ac:dyDescent="0.25"/>
  <cols>
    <col min="1" max="1" width="71.85546875" bestFit="1" customWidth="1"/>
    <col min="2" max="11" width="18.7109375" customWidth="1"/>
  </cols>
  <sheetData>
    <row r="1" spans="1:11" ht="32.25" customHeight="1" thickTop="1" thickBot="1" x14ac:dyDescent="0.3">
      <c r="A1" s="66" t="s">
        <v>11</v>
      </c>
      <c r="B1" s="67"/>
      <c r="C1" s="67"/>
      <c r="D1" s="67"/>
      <c r="E1" s="67"/>
      <c r="F1" s="67"/>
      <c r="G1" s="67"/>
      <c r="H1" s="67"/>
      <c r="I1" s="67"/>
      <c r="J1" s="67"/>
      <c r="K1" s="68"/>
    </row>
    <row r="2" spans="1:11" ht="21.75" customHeight="1" thickTop="1" x14ac:dyDescent="0.25">
      <c r="A2" s="42" t="s">
        <v>1</v>
      </c>
      <c r="B2" s="28" t="s">
        <v>54</v>
      </c>
      <c r="C2" s="29" t="s">
        <v>69</v>
      </c>
      <c r="D2" s="29" t="s">
        <v>56</v>
      </c>
      <c r="E2" s="29" t="s">
        <v>57</v>
      </c>
      <c r="F2" s="29" t="s">
        <v>59</v>
      </c>
      <c r="G2" s="29" t="s">
        <v>73</v>
      </c>
      <c r="H2" s="29" t="s">
        <v>60</v>
      </c>
      <c r="I2" s="37" t="s">
        <v>62</v>
      </c>
      <c r="J2" s="37" t="s">
        <v>63</v>
      </c>
      <c r="K2" s="31" t="s">
        <v>65</v>
      </c>
    </row>
    <row r="3" spans="1:11" ht="21.75" customHeight="1" x14ac:dyDescent="0.25">
      <c r="A3" s="43" t="s">
        <v>3</v>
      </c>
      <c r="B3" s="44">
        <f>149580+48960</f>
        <v>198540</v>
      </c>
      <c r="C3" s="7">
        <f>179770.92+152179.2</f>
        <v>331950.12</v>
      </c>
      <c r="D3" s="7">
        <f>147181.09+119262.56</f>
        <v>266443.65000000002</v>
      </c>
      <c r="E3" s="7">
        <f>221902.75+137859.93</f>
        <v>359762.68</v>
      </c>
      <c r="F3" s="7">
        <f>142643.72+113624.16</f>
        <v>256267.88</v>
      </c>
      <c r="G3" s="7">
        <f>130416+110358</f>
        <v>240774</v>
      </c>
      <c r="H3" s="7">
        <f>159838.68+135231.12</f>
        <v>295069.8</v>
      </c>
      <c r="I3" s="18">
        <f>160308.09+119695.08</f>
        <v>280003.17</v>
      </c>
      <c r="J3" s="18">
        <f>152335.08+78768</f>
        <v>231103.08</v>
      </c>
      <c r="K3" s="8">
        <f>103242.88+83443.22</f>
        <v>186686.1</v>
      </c>
    </row>
    <row r="4" spans="1:11" ht="21.75" customHeight="1" x14ac:dyDescent="0.25">
      <c r="A4" s="43" t="s">
        <v>4</v>
      </c>
      <c r="B4" s="44">
        <v>0.3</v>
      </c>
      <c r="C4" s="7">
        <v>4</v>
      </c>
      <c r="D4" s="7">
        <v>14</v>
      </c>
      <c r="E4" s="7">
        <v>2.5</v>
      </c>
      <c r="F4" s="40">
        <v>0.15</v>
      </c>
      <c r="G4" s="7">
        <v>4.4000000000000004</v>
      </c>
      <c r="H4" s="7">
        <v>1.25</v>
      </c>
      <c r="I4" s="18">
        <v>0.25</v>
      </c>
      <c r="J4" s="18">
        <v>1.5</v>
      </c>
      <c r="K4" s="8">
        <v>3.75</v>
      </c>
    </row>
    <row r="5" spans="1:11" ht="21.75" customHeight="1" x14ac:dyDescent="0.25">
      <c r="A5" s="43" t="s">
        <v>5</v>
      </c>
      <c r="B5" s="44">
        <v>0.3</v>
      </c>
      <c r="C5" s="7">
        <v>1.25</v>
      </c>
      <c r="D5" s="7">
        <v>7.2</v>
      </c>
      <c r="E5" s="7">
        <v>1.5</v>
      </c>
      <c r="F5" s="40">
        <v>0.25</v>
      </c>
      <c r="G5" s="7">
        <v>1.8</v>
      </c>
      <c r="H5" s="7">
        <v>0.27</v>
      </c>
      <c r="I5" s="18">
        <v>0.55000000000000004</v>
      </c>
      <c r="J5" s="18">
        <v>0.75</v>
      </c>
      <c r="K5" s="8">
        <v>1.6</v>
      </c>
    </row>
    <row r="6" spans="1:11" ht="21.75" customHeight="1" x14ac:dyDescent="0.25">
      <c r="A6" s="43" t="s">
        <v>6</v>
      </c>
      <c r="B6" s="44">
        <v>9</v>
      </c>
      <c r="C6" s="7">
        <v>25</v>
      </c>
      <c r="D6" s="7">
        <v>26.54</v>
      </c>
      <c r="E6" s="7">
        <v>23.8</v>
      </c>
      <c r="F6" s="7">
        <v>10.28</v>
      </c>
      <c r="G6" s="7">
        <v>22</v>
      </c>
      <c r="H6" s="7">
        <v>15.5</v>
      </c>
      <c r="I6" s="18">
        <v>17</v>
      </c>
      <c r="J6" s="18">
        <v>18.899999999999999</v>
      </c>
      <c r="K6" s="8">
        <v>26.85</v>
      </c>
    </row>
    <row r="7" spans="1:11" ht="21.75" customHeight="1" x14ac:dyDescent="0.25">
      <c r="A7" s="38"/>
      <c r="B7" s="60" t="s">
        <v>66</v>
      </c>
      <c r="C7" s="61"/>
      <c r="D7" s="61"/>
      <c r="E7" s="61"/>
      <c r="F7" s="61"/>
      <c r="G7" s="61"/>
      <c r="H7" s="61"/>
      <c r="I7" s="61"/>
      <c r="J7" s="61"/>
      <c r="K7" s="62"/>
    </row>
    <row r="8" spans="1:11" ht="21.75" customHeight="1" x14ac:dyDescent="0.25">
      <c r="A8" s="43" t="s">
        <v>3</v>
      </c>
      <c r="B8" s="45">
        <f t="shared" ref="B8:K8" si="0">IF(B3="","---",(MIN($B3:$K3)/B3)*$B16)</f>
        <v>79.925045330915694</v>
      </c>
      <c r="C8" s="9">
        <f t="shared" si="0"/>
        <v>47.803322077425371</v>
      </c>
      <c r="D8" s="9">
        <f t="shared" si="0"/>
        <v>59.556001803758498</v>
      </c>
      <c r="E8" s="9">
        <f t="shared" si="0"/>
        <v>44.107739301919814</v>
      </c>
      <c r="F8" s="9">
        <f t="shared" si="0"/>
        <v>61.920824802546463</v>
      </c>
      <c r="G8" s="9">
        <f t="shared" si="0"/>
        <v>65.905448678013414</v>
      </c>
      <c r="H8" s="9">
        <f t="shared" si="0"/>
        <v>53.778185703857197</v>
      </c>
      <c r="I8" s="9">
        <f t="shared" si="0"/>
        <v>56.671924464283748</v>
      </c>
      <c r="J8" s="9">
        <f t="shared" si="0"/>
        <v>68.663379562055169</v>
      </c>
      <c r="K8" s="10">
        <f t="shared" si="0"/>
        <v>85</v>
      </c>
    </row>
    <row r="9" spans="1:11" ht="21.75" customHeight="1" x14ac:dyDescent="0.25">
      <c r="A9" s="43" t="s">
        <v>4</v>
      </c>
      <c r="B9" s="45">
        <f t="shared" ref="B9:K9" si="1">IF(B4="","---",(MIN($B4:$K4)/B4)*$B17)</f>
        <v>1</v>
      </c>
      <c r="C9" s="9">
        <f t="shared" si="1"/>
        <v>7.4999999999999997E-2</v>
      </c>
      <c r="D9" s="9">
        <f t="shared" si="1"/>
        <v>2.1428571428571429E-2</v>
      </c>
      <c r="E9" s="9">
        <f t="shared" si="1"/>
        <v>0.12</v>
      </c>
      <c r="F9" s="9">
        <f t="shared" si="1"/>
        <v>2</v>
      </c>
      <c r="G9" s="9">
        <f t="shared" si="1"/>
        <v>6.8181818181818177E-2</v>
      </c>
      <c r="H9" s="9">
        <f t="shared" si="1"/>
        <v>0.24</v>
      </c>
      <c r="I9" s="9">
        <f t="shared" si="1"/>
        <v>1.2</v>
      </c>
      <c r="J9" s="9">
        <f t="shared" si="1"/>
        <v>0.19999999999999998</v>
      </c>
      <c r="K9" s="10">
        <f t="shared" si="1"/>
        <v>0.08</v>
      </c>
    </row>
    <row r="10" spans="1:11" ht="21.75" customHeight="1" x14ac:dyDescent="0.25">
      <c r="A10" s="43" t="s">
        <v>5</v>
      </c>
      <c r="B10" s="45">
        <f t="shared" ref="B10:K10" si="2">IF(B5="","---",(MIN($B5:$K5)/B5)*$B18)</f>
        <v>8.3333333333333339</v>
      </c>
      <c r="C10" s="9">
        <f t="shared" si="2"/>
        <v>2</v>
      </c>
      <c r="D10" s="9">
        <f t="shared" si="2"/>
        <v>0.34722222222222221</v>
      </c>
      <c r="E10" s="9">
        <f t="shared" si="2"/>
        <v>1.6666666666666665</v>
      </c>
      <c r="F10" s="9">
        <f t="shared" si="2"/>
        <v>10</v>
      </c>
      <c r="G10" s="9">
        <f t="shared" si="2"/>
        <v>1.3888888888888888</v>
      </c>
      <c r="H10" s="9">
        <f t="shared" si="2"/>
        <v>9.2592592592592577</v>
      </c>
      <c r="I10" s="9">
        <f t="shared" si="2"/>
        <v>4.545454545454545</v>
      </c>
      <c r="J10" s="9">
        <f t="shared" si="2"/>
        <v>3.333333333333333</v>
      </c>
      <c r="K10" s="10">
        <f t="shared" si="2"/>
        <v>1.5625</v>
      </c>
    </row>
    <row r="11" spans="1:11" ht="21.75" customHeight="1" x14ac:dyDescent="0.25">
      <c r="A11" s="43" t="s">
        <v>6</v>
      </c>
      <c r="B11" s="45">
        <f t="shared" ref="B11:K11" si="3">IF(B6="","---",(MIN($B6:$K6)/B6)*$B19)</f>
        <v>3</v>
      </c>
      <c r="C11" s="9">
        <f t="shared" si="3"/>
        <v>1.08</v>
      </c>
      <c r="D11" s="9">
        <f t="shared" si="3"/>
        <v>1.0173323285606632</v>
      </c>
      <c r="E11" s="9">
        <f t="shared" si="3"/>
        <v>1.134453781512605</v>
      </c>
      <c r="F11" s="9">
        <f t="shared" si="3"/>
        <v>2.626459143968872</v>
      </c>
      <c r="G11" s="9">
        <f t="shared" si="3"/>
        <v>1.2272727272727273</v>
      </c>
      <c r="H11" s="9">
        <f t="shared" si="3"/>
        <v>1.741935483870968</v>
      </c>
      <c r="I11" s="9">
        <f t="shared" si="3"/>
        <v>1.5882352941176472</v>
      </c>
      <c r="J11" s="9">
        <f t="shared" si="3"/>
        <v>1.4285714285714286</v>
      </c>
      <c r="K11" s="10">
        <f t="shared" si="3"/>
        <v>1.005586592178771</v>
      </c>
    </row>
    <row r="12" spans="1:11" ht="21.75" customHeight="1" thickBot="1" x14ac:dyDescent="0.3">
      <c r="A12" s="39" t="s">
        <v>2</v>
      </c>
      <c r="B12" s="46">
        <f>SUM(B8:B11)</f>
        <v>92.258378664249022</v>
      </c>
      <c r="C12" s="20">
        <f>SUM(C8:C11)</f>
        <v>50.958322077425372</v>
      </c>
      <c r="D12" s="20">
        <f t="shared" ref="D12:K12" si="4">SUM(D8:D11)</f>
        <v>60.941984925969955</v>
      </c>
      <c r="E12" s="20">
        <f t="shared" si="4"/>
        <v>47.02885975009908</v>
      </c>
      <c r="F12" s="20">
        <f t="shared" si="4"/>
        <v>76.547283946515336</v>
      </c>
      <c r="G12" s="20">
        <f t="shared" si="4"/>
        <v>68.589792112356847</v>
      </c>
      <c r="H12" s="20">
        <f>SUM(H8:H11)</f>
        <v>65.019380446987427</v>
      </c>
      <c r="I12" s="20">
        <f>SUM(I8:I11)</f>
        <v>64.00561430385595</v>
      </c>
      <c r="J12" s="20">
        <f t="shared" si="4"/>
        <v>73.625284323959931</v>
      </c>
      <c r="K12" s="21">
        <f t="shared" si="4"/>
        <v>87.648086592178771</v>
      </c>
    </row>
    <row r="13" spans="1:11" ht="21.75" customHeight="1" thickTop="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11" ht="21.75" customHeight="1" thickBot="1" x14ac:dyDescent="0.3">
      <c r="A14" s="11"/>
      <c r="B14" s="6"/>
      <c r="C14" s="11"/>
      <c r="D14" s="11"/>
      <c r="E14" s="11"/>
      <c r="F14" s="11"/>
      <c r="G14" s="11"/>
      <c r="H14" s="11"/>
      <c r="I14" s="11"/>
      <c r="J14" s="11"/>
      <c r="K14" s="11"/>
    </row>
    <row r="15" spans="1:11" ht="21.75" customHeight="1" thickTop="1" x14ac:dyDescent="0.25">
      <c r="A15" s="12"/>
      <c r="B15" s="13" t="s">
        <v>0</v>
      </c>
      <c r="C15" s="11"/>
      <c r="D15" s="11"/>
      <c r="E15" s="11"/>
      <c r="F15" s="11"/>
      <c r="G15" s="11"/>
      <c r="H15" s="11"/>
      <c r="I15" s="11"/>
      <c r="J15" s="11"/>
      <c r="K15" s="11"/>
    </row>
    <row r="16" spans="1:11" ht="21.75" customHeight="1" x14ac:dyDescent="0.25">
      <c r="A16" s="14" t="s">
        <v>3</v>
      </c>
      <c r="B16" s="15">
        <v>85</v>
      </c>
      <c r="C16" s="11"/>
      <c r="D16" s="11"/>
      <c r="E16" s="11"/>
      <c r="F16" s="11"/>
      <c r="G16" s="11"/>
      <c r="H16" s="11"/>
      <c r="I16" s="11"/>
      <c r="J16" s="11"/>
      <c r="K16" s="11"/>
    </row>
    <row r="17" spans="1:11" ht="21.75" customHeight="1" x14ac:dyDescent="0.25">
      <c r="A17" s="14" t="s">
        <v>4</v>
      </c>
      <c r="B17" s="15">
        <v>2</v>
      </c>
      <c r="C17" s="11"/>
      <c r="D17" s="11"/>
      <c r="E17" s="11"/>
      <c r="F17" s="11"/>
      <c r="G17" s="11"/>
      <c r="H17" s="11"/>
      <c r="I17" s="11"/>
      <c r="J17" s="11"/>
      <c r="K17" s="11"/>
    </row>
    <row r="18" spans="1:11" ht="21.75" customHeight="1" x14ac:dyDescent="0.25">
      <c r="A18" s="14" t="s">
        <v>5</v>
      </c>
      <c r="B18" s="15">
        <v>10</v>
      </c>
      <c r="C18" s="11"/>
      <c r="D18" s="11"/>
      <c r="E18" s="11"/>
      <c r="F18" s="11"/>
      <c r="G18" s="11"/>
      <c r="H18" s="11"/>
      <c r="I18" s="11"/>
      <c r="J18" s="11"/>
      <c r="K18" s="11"/>
    </row>
    <row r="19" spans="1:11" ht="21.75" customHeight="1" thickBot="1" x14ac:dyDescent="0.3">
      <c r="A19" s="16" t="s">
        <v>6</v>
      </c>
      <c r="B19" s="17">
        <v>3</v>
      </c>
      <c r="C19" s="11"/>
      <c r="D19" s="11"/>
      <c r="E19" s="11"/>
      <c r="F19" s="11"/>
      <c r="G19" s="11"/>
      <c r="H19" s="11"/>
      <c r="I19" s="11"/>
      <c r="J19" s="11"/>
      <c r="K19" s="11"/>
    </row>
    <row r="20" spans="1:11" ht="21.75" customHeight="1" thickTop="1" x14ac:dyDescent="0.25"/>
    <row r="21" spans="1:11" ht="21.75" customHeight="1" x14ac:dyDescent="0.25"/>
    <row r="22" spans="1:11" ht="21.75" customHeight="1" x14ac:dyDescent="0.25"/>
    <row r="23" spans="1:11" ht="21.75" customHeight="1" x14ac:dyDescent="0.25"/>
  </sheetData>
  <mergeCells count="2">
    <mergeCell ref="B7:K7"/>
    <mergeCell ref="A1:K1"/>
  </mergeCells>
  <conditionalFormatting sqref="B12:K12">
    <cfRule type="expression" dxfId="51" priority="95">
      <formula>B12=MAX($B12:$K12)</formula>
    </cfRule>
    <cfRule type="expression" dxfId="50" priority="96">
      <formula>B12=MAX($B$2:$K12)</formula>
    </cfRule>
  </conditionalFormatting>
  <pageMargins left="0.7" right="0.7" top="0.75" bottom="0.75" header="0.3" footer="0.3"/>
  <pageSetup paperSize="9" scale="59" fitToHeight="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21"/>
  <sheetViews>
    <sheetView topLeftCell="B1" zoomScale="120" zoomScaleNormal="120" workbookViewId="0">
      <selection activeCell="E12" sqref="E12"/>
    </sheetView>
  </sheetViews>
  <sheetFormatPr defaultRowHeight="15" x14ac:dyDescent="0.25"/>
  <cols>
    <col min="1" max="1" width="71.85546875" bestFit="1" customWidth="1"/>
    <col min="2" max="5" width="18.7109375" customWidth="1"/>
    <col min="6" max="6" width="21" customWidth="1"/>
    <col min="7" max="8" width="21.28515625" customWidth="1"/>
    <col min="9" max="9" width="23" customWidth="1"/>
    <col min="10" max="10" width="15.7109375" customWidth="1"/>
    <col min="11" max="11" width="19.28515625" customWidth="1"/>
    <col min="12" max="12" width="17.42578125" customWidth="1"/>
  </cols>
  <sheetData>
    <row r="1" spans="1:12" ht="21.75" customHeight="1" thickTop="1" thickBot="1" x14ac:dyDescent="0.3">
      <c r="A1" s="63" t="s">
        <v>47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5"/>
    </row>
    <row r="2" spans="1:12" s="26" customFormat="1" ht="21.75" customHeight="1" thickTop="1" x14ac:dyDescent="0.25">
      <c r="A2" s="42" t="s">
        <v>1</v>
      </c>
      <c r="B2" s="47" t="s">
        <v>54</v>
      </c>
      <c r="C2" s="29" t="s">
        <v>56</v>
      </c>
      <c r="D2" s="29" t="s">
        <v>57</v>
      </c>
      <c r="E2" s="29" t="s">
        <v>59</v>
      </c>
      <c r="F2" s="37" t="s">
        <v>60</v>
      </c>
      <c r="G2" s="37" t="s">
        <v>61</v>
      </c>
      <c r="H2" s="37" t="s">
        <v>71</v>
      </c>
      <c r="I2" s="37" t="s">
        <v>72</v>
      </c>
      <c r="J2" s="37" t="s">
        <v>62</v>
      </c>
      <c r="K2" s="37" t="s">
        <v>63</v>
      </c>
      <c r="L2" s="31" t="s">
        <v>65</v>
      </c>
    </row>
    <row r="3" spans="1:12" ht="21.75" customHeight="1" x14ac:dyDescent="0.25">
      <c r="A3" s="43" t="s">
        <v>3</v>
      </c>
      <c r="B3" s="44">
        <v>167040</v>
      </c>
      <c r="C3" s="7">
        <v>324771.92</v>
      </c>
      <c r="D3" s="7">
        <v>311322.03000000003</v>
      </c>
      <c r="E3" s="7">
        <v>251531.01</v>
      </c>
      <c r="F3" s="18">
        <v>254433.84</v>
      </c>
      <c r="G3" s="18">
        <v>140724</v>
      </c>
      <c r="H3" s="18">
        <v>286305</v>
      </c>
      <c r="I3" s="18">
        <v>250711.08</v>
      </c>
      <c r="J3" s="18">
        <v>275516.28000000003</v>
      </c>
      <c r="K3" s="18">
        <v>258280.2</v>
      </c>
      <c r="L3" s="8">
        <v>231898.28</v>
      </c>
    </row>
    <row r="4" spans="1:12" ht="21.75" customHeight="1" x14ac:dyDescent="0.25">
      <c r="A4" s="43" t="s">
        <v>5</v>
      </c>
      <c r="B4" s="44">
        <v>0.4</v>
      </c>
      <c r="C4" s="7">
        <v>7.2</v>
      </c>
      <c r="D4" s="7">
        <v>1.5</v>
      </c>
      <c r="E4" s="40">
        <v>0.25</v>
      </c>
      <c r="F4" s="18">
        <v>0.27</v>
      </c>
      <c r="G4" s="18">
        <v>1</v>
      </c>
      <c r="H4" s="18">
        <v>1.25</v>
      </c>
      <c r="I4" s="18">
        <v>0.25</v>
      </c>
      <c r="J4" s="18">
        <v>0.7</v>
      </c>
      <c r="K4" s="18">
        <v>0.75</v>
      </c>
      <c r="L4" s="8">
        <v>1.6</v>
      </c>
    </row>
    <row r="5" spans="1:12" ht="21.75" customHeight="1" x14ac:dyDescent="0.25">
      <c r="A5" s="43" t="s">
        <v>6</v>
      </c>
      <c r="B5" s="44">
        <v>9</v>
      </c>
      <c r="C5" s="7">
        <v>26.54</v>
      </c>
      <c r="D5" s="7">
        <v>23.8</v>
      </c>
      <c r="E5" s="7">
        <v>10.28</v>
      </c>
      <c r="F5" s="18">
        <v>15.5</v>
      </c>
      <c r="G5" s="18">
        <v>10</v>
      </c>
      <c r="H5" s="18">
        <v>19.5</v>
      </c>
      <c r="I5" s="18">
        <v>17</v>
      </c>
      <c r="J5" s="18">
        <v>17</v>
      </c>
      <c r="K5" s="18">
        <v>18.899999999999999</v>
      </c>
      <c r="L5" s="8">
        <v>26.85</v>
      </c>
    </row>
    <row r="6" spans="1:12" ht="21.75" customHeight="1" x14ac:dyDescent="0.25">
      <c r="A6" s="38"/>
      <c r="B6" s="60" t="s">
        <v>66</v>
      </c>
      <c r="C6" s="61"/>
      <c r="D6" s="61"/>
      <c r="E6" s="61"/>
      <c r="F6" s="61"/>
      <c r="G6" s="61"/>
      <c r="H6" s="61"/>
      <c r="I6" s="61"/>
      <c r="J6" s="61"/>
      <c r="K6" s="61"/>
      <c r="L6" s="62"/>
    </row>
    <row r="7" spans="1:12" ht="21.75" customHeight="1" x14ac:dyDescent="0.25">
      <c r="A7" s="43" t="s">
        <v>3</v>
      </c>
      <c r="B7" s="45">
        <f t="shared" ref="B7:L7" si="0">IF(B3="","---",(MIN($B3:$L3)/B3)*$B14)</f>
        <v>73.293750000000003</v>
      </c>
      <c r="C7" s="9">
        <f t="shared" si="0"/>
        <v>37.697187614003084</v>
      </c>
      <c r="D7" s="9">
        <f t="shared" si="0"/>
        <v>39.325800361766873</v>
      </c>
      <c r="E7" s="9">
        <f t="shared" si="0"/>
        <v>48.673871265415741</v>
      </c>
      <c r="F7" s="9">
        <f t="shared" si="0"/>
        <v>48.118552154854868</v>
      </c>
      <c r="G7" s="9">
        <f t="shared" si="0"/>
        <v>87</v>
      </c>
      <c r="H7" s="9">
        <f t="shared" si="0"/>
        <v>42.762047466862263</v>
      </c>
      <c r="I7" s="9">
        <f t="shared" si="0"/>
        <v>48.833055164534414</v>
      </c>
      <c r="J7" s="9">
        <f t="shared" si="0"/>
        <v>44.436532026347045</v>
      </c>
      <c r="K7" s="9">
        <f t="shared" si="0"/>
        <v>47.401961125939962</v>
      </c>
      <c r="L7" s="10">
        <f t="shared" si="0"/>
        <v>52.794647722268571</v>
      </c>
    </row>
    <row r="8" spans="1:12" ht="21.75" customHeight="1" x14ac:dyDescent="0.25">
      <c r="A8" s="43" t="s">
        <v>5</v>
      </c>
      <c r="B8" s="45">
        <f t="shared" ref="B8:L8" si="1">IF(B4="","---",(MIN($B4:$L4)/B4)*$B15)</f>
        <v>6.25</v>
      </c>
      <c r="C8" s="9">
        <f t="shared" si="1"/>
        <v>0.34722222222222221</v>
      </c>
      <c r="D8" s="9">
        <f t="shared" si="1"/>
        <v>1.6666666666666665</v>
      </c>
      <c r="E8" s="9">
        <f t="shared" si="1"/>
        <v>10</v>
      </c>
      <c r="F8" s="9">
        <f t="shared" si="1"/>
        <v>9.2592592592592577</v>
      </c>
      <c r="G8" s="9">
        <f t="shared" si="1"/>
        <v>2.5</v>
      </c>
      <c r="H8" s="9">
        <f t="shared" si="1"/>
        <v>2</v>
      </c>
      <c r="I8" s="9">
        <f t="shared" si="1"/>
        <v>10</v>
      </c>
      <c r="J8" s="9">
        <f t="shared" si="1"/>
        <v>3.5714285714285716</v>
      </c>
      <c r="K8" s="9">
        <f t="shared" si="1"/>
        <v>3.333333333333333</v>
      </c>
      <c r="L8" s="10">
        <f t="shared" si="1"/>
        <v>1.5625</v>
      </c>
    </row>
    <row r="9" spans="1:12" ht="21.75" customHeight="1" x14ac:dyDescent="0.25">
      <c r="A9" s="43" t="s">
        <v>6</v>
      </c>
      <c r="B9" s="45">
        <f t="shared" ref="B9:L9" si="2">IF(B5="","---",(MIN($B5:$L5)/B5)*$B16)</f>
        <v>3</v>
      </c>
      <c r="C9" s="9">
        <f t="shared" si="2"/>
        <v>1.0173323285606632</v>
      </c>
      <c r="D9" s="9">
        <f t="shared" si="2"/>
        <v>1.134453781512605</v>
      </c>
      <c r="E9" s="9">
        <f t="shared" si="2"/>
        <v>2.626459143968872</v>
      </c>
      <c r="F9" s="9">
        <f t="shared" si="2"/>
        <v>1.741935483870968</v>
      </c>
      <c r="G9" s="9">
        <f t="shared" si="2"/>
        <v>2.7</v>
      </c>
      <c r="H9" s="9">
        <f t="shared" si="2"/>
        <v>1.3846153846153846</v>
      </c>
      <c r="I9" s="9">
        <f t="shared" si="2"/>
        <v>1.5882352941176472</v>
      </c>
      <c r="J9" s="9">
        <f t="shared" si="2"/>
        <v>1.5882352941176472</v>
      </c>
      <c r="K9" s="9">
        <f t="shared" si="2"/>
        <v>1.4285714285714286</v>
      </c>
      <c r="L9" s="10">
        <f t="shared" si="2"/>
        <v>1.005586592178771</v>
      </c>
    </row>
    <row r="10" spans="1:12" ht="21.75" customHeight="1" thickBot="1" x14ac:dyDescent="0.3">
      <c r="A10" s="39" t="s">
        <v>2</v>
      </c>
      <c r="B10" s="46">
        <f>SUM(B7:B9)</f>
        <v>82.543750000000003</v>
      </c>
      <c r="C10" s="20">
        <f>SUM(C7:C9)</f>
        <v>39.061742164785969</v>
      </c>
      <c r="D10" s="20">
        <f t="shared" ref="D10:K10" si="3">SUM(D7:D9)</f>
        <v>42.126920809946142</v>
      </c>
      <c r="E10" s="20">
        <f t="shared" si="3"/>
        <v>61.300330409384614</v>
      </c>
      <c r="F10" s="20">
        <f>SUM(F7:F9)</f>
        <v>59.119746897985095</v>
      </c>
      <c r="G10" s="20">
        <f>SUM(G7:G9)</f>
        <v>92.2</v>
      </c>
      <c r="H10" s="20">
        <f>SUM(H7:H9)</f>
        <v>46.14666285147765</v>
      </c>
      <c r="I10" s="20">
        <f>SUM(I7:I9)</f>
        <v>60.421290458652059</v>
      </c>
      <c r="J10" s="20">
        <f t="shared" si="3"/>
        <v>49.596195891893259</v>
      </c>
      <c r="K10" s="20">
        <f t="shared" si="3"/>
        <v>52.163865887844729</v>
      </c>
      <c r="L10" s="21">
        <f>SUM(L7:L9)</f>
        <v>55.362734314447344</v>
      </c>
    </row>
    <row r="11" spans="1:12" ht="21.75" customHeight="1" thickTop="1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ht="21.75" customHeight="1" thickBot="1" x14ac:dyDescent="0.3">
      <c r="A12" s="11"/>
      <c r="B12" s="6"/>
      <c r="C12" s="6"/>
      <c r="D12" s="11"/>
      <c r="E12" s="11"/>
      <c r="F12" s="11"/>
      <c r="G12" s="11"/>
      <c r="H12" s="11"/>
      <c r="I12" s="11"/>
      <c r="J12" s="11"/>
      <c r="K12" s="11"/>
      <c r="L12" s="11"/>
    </row>
    <row r="13" spans="1:12" ht="21.75" customHeight="1" thickTop="1" x14ac:dyDescent="0.25">
      <c r="A13" s="12"/>
      <c r="B13" s="13" t="s">
        <v>0</v>
      </c>
      <c r="C13" s="34"/>
      <c r="D13" s="11"/>
      <c r="E13" s="11"/>
      <c r="F13" s="11"/>
      <c r="G13" s="11"/>
      <c r="H13" s="11"/>
      <c r="I13" s="11"/>
      <c r="J13" s="11"/>
      <c r="K13" s="11"/>
      <c r="L13" s="11"/>
    </row>
    <row r="14" spans="1:12" ht="21.75" customHeight="1" x14ac:dyDescent="0.25">
      <c r="A14" s="14" t="s">
        <v>3</v>
      </c>
      <c r="B14" s="15">
        <v>87</v>
      </c>
      <c r="C14" s="35"/>
      <c r="D14" s="11"/>
      <c r="E14" s="11"/>
      <c r="F14" s="11"/>
      <c r="G14" s="11"/>
      <c r="H14" s="11"/>
      <c r="I14" s="11"/>
      <c r="J14" s="11"/>
      <c r="K14" s="11"/>
      <c r="L14" s="11"/>
    </row>
    <row r="15" spans="1:12" ht="21.75" customHeight="1" x14ac:dyDescent="0.25">
      <c r="A15" s="14" t="s">
        <v>5</v>
      </c>
      <c r="B15" s="15">
        <v>10</v>
      </c>
      <c r="C15" s="35"/>
      <c r="D15" s="11"/>
      <c r="E15" s="11"/>
      <c r="F15" s="11"/>
      <c r="G15" s="11"/>
      <c r="H15" s="11"/>
      <c r="I15" s="11"/>
      <c r="J15" s="11"/>
      <c r="K15" s="11"/>
      <c r="L15" s="11"/>
    </row>
    <row r="16" spans="1:12" ht="21.75" customHeight="1" thickBot="1" x14ac:dyDescent="0.3">
      <c r="A16" s="16" t="s">
        <v>6</v>
      </c>
      <c r="B16" s="17">
        <v>3</v>
      </c>
      <c r="C16" s="35"/>
      <c r="D16" s="11"/>
      <c r="E16" s="11"/>
      <c r="F16" s="11"/>
      <c r="G16" s="11"/>
      <c r="H16" s="11"/>
      <c r="I16" s="11"/>
      <c r="J16" s="11"/>
      <c r="K16" s="11"/>
      <c r="L16" s="11"/>
    </row>
    <row r="17" spans="1:6" ht="21.75" customHeight="1" thickTop="1" x14ac:dyDescent="0.25">
      <c r="A17" s="11"/>
      <c r="B17" s="11"/>
      <c r="C17" s="11"/>
      <c r="D17" s="11"/>
      <c r="E17" s="11"/>
      <c r="F17" s="11"/>
    </row>
    <row r="18" spans="1:6" ht="21.75" customHeight="1" x14ac:dyDescent="0.25">
      <c r="A18" s="11"/>
      <c r="B18" s="11"/>
      <c r="C18" s="11"/>
      <c r="D18" s="11"/>
      <c r="E18" s="11"/>
      <c r="F18" s="11"/>
    </row>
    <row r="19" spans="1:6" x14ac:dyDescent="0.25">
      <c r="A19" s="11"/>
      <c r="B19" s="11"/>
      <c r="C19" s="11"/>
      <c r="D19" s="11"/>
      <c r="E19" s="11"/>
      <c r="F19" s="11"/>
    </row>
    <row r="20" spans="1:6" x14ac:dyDescent="0.25">
      <c r="A20" s="11"/>
      <c r="B20" s="11"/>
      <c r="C20" s="11"/>
      <c r="D20" s="11"/>
      <c r="E20" s="11"/>
      <c r="F20" s="11"/>
    </row>
    <row r="21" spans="1:6" x14ac:dyDescent="0.25">
      <c r="A21" s="11"/>
      <c r="B21" s="11"/>
      <c r="C21" s="11"/>
      <c r="D21" s="11"/>
      <c r="E21" s="11"/>
      <c r="F21" s="11"/>
    </row>
  </sheetData>
  <mergeCells count="2">
    <mergeCell ref="B6:L6"/>
    <mergeCell ref="A1:L1"/>
  </mergeCells>
  <conditionalFormatting sqref="B10:L10">
    <cfRule type="expression" dxfId="10" priority="1">
      <formula>B10=MAX($B10:$L10)</formula>
    </cfRule>
  </conditionalFormatting>
  <pageMargins left="0.7" right="0.7" top="0.75" bottom="0.75" header="0.3" footer="0.3"/>
  <pageSetup paperSize="9" scale="45" fitToHeight="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17"/>
  <sheetViews>
    <sheetView zoomScale="120" zoomScaleNormal="120" workbookViewId="0">
      <selection activeCell="D15" sqref="D15"/>
    </sheetView>
  </sheetViews>
  <sheetFormatPr defaultRowHeight="15" x14ac:dyDescent="0.25"/>
  <cols>
    <col min="1" max="1" width="73.7109375" customWidth="1"/>
    <col min="2" max="9" width="18.7109375" customWidth="1"/>
  </cols>
  <sheetData>
    <row r="1" spans="1:9" ht="21.75" customHeight="1" thickTop="1" thickBot="1" x14ac:dyDescent="0.3">
      <c r="A1" s="66" t="s">
        <v>50</v>
      </c>
      <c r="B1" s="67"/>
      <c r="C1" s="67"/>
      <c r="D1" s="67"/>
      <c r="E1" s="67"/>
      <c r="F1" s="67"/>
      <c r="G1" s="67"/>
      <c r="H1" s="67"/>
      <c r="I1" s="68"/>
    </row>
    <row r="2" spans="1:9" ht="21.75" customHeight="1" thickTop="1" thickBot="1" x14ac:dyDescent="0.3">
      <c r="A2" s="48" t="s">
        <v>1</v>
      </c>
      <c r="B2" s="49" t="s">
        <v>54</v>
      </c>
      <c r="C2" s="49" t="s">
        <v>76</v>
      </c>
      <c r="D2" s="49" t="s">
        <v>56</v>
      </c>
      <c r="E2" s="49" t="s">
        <v>59</v>
      </c>
      <c r="F2" s="49" t="s">
        <v>60</v>
      </c>
      <c r="G2" s="49" t="s">
        <v>61</v>
      </c>
      <c r="H2" s="50" t="s">
        <v>72</v>
      </c>
      <c r="I2" s="51" t="s">
        <v>63</v>
      </c>
    </row>
    <row r="3" spans="1:9" ht="21.75" customHeight="1" thickTop="1" x14ac:dyDescent="0.25">
      <c r="A3" s="22" t="s">
        <v>3</v>
      </c>
      <c r="B3" s="52">
        <v>100368</v>
      </c>
      <c r="C3" s="52">
        <v>155462.16</v>
      </c>
      <c r="D3" s="52">
        <v>180897.24</v>
      </c>
      <c r="E3" s="52">
        <v>152541.76000000001</v>
      </c>
      <c r="F3" s="52">
        <v>124707.12</v>
      </c>
      <c r="G3" s="52">
        <v>95940</v>
      </c>
      <c r="H3" s="53">
        <v>128757.48</v>
      </c>
      <c r="I3" s="54">
        <v>121519.08</v>
      </c>
    </row>
    <row r="4" spans="1:9" ht="21.75" customHeight="1" x14ac:dyDescent="0.25">
      <c r="A4" s="14" t="s">
        <v>6</v>
      </c>
      <c r="B4" s="7">
        <v>9</v>
      </c>
      <c r="C4" s="7">
        <v>24.69</v>
      </c>
      <c r="D4" s="7">
        <v>26.54</v>
      </c>
      <c r="E4" s="7">
        <v>10.28</v>
      </c>
      <c r="F4" s="7">
        <v>15.5</v>
      </c>
      <c r="G4" s="7">
        <v>10</v>
      </c>
      <c r="H4" s="18">
        <v>17</v>
      </c>
      <c r="I4" s="8">
        <v>18.899999999999999</v>
      </c>
    </row>
    <row r="5" spans="1:9" ht="21.75" customHeight="1" x14ac:dyDescent="0.25">
      <c r="A5" s="60"/>
      <c r="B5" s="61"/>
      <c r="C5" s="61"/>
      <c r="D5" s="61"/>
      <c r="E5" s="61"/>
      <c r="F5" s="61"/>
      <c r="G5" s="61"/>
      <c r="H5" s="61"/>
      <c r="I5" s="62"/>
    </row>
    <row r="6" spans="1:9" ht="21.75" customHeight="1" x14ac:dyDescent="0.25">
      <c r="A6" s="14" t="s">
        <v>3</v>
      </c>
      <c r="B6" s="9">
        <f t="shared" ref="B6:I6" si="0">IF(B3="","---",(MIN($B3:$I3)/B3)*$B12)</f>
        <v>92.720588235294116</v>
      </c>
      <c r="C6" s="9">
        <f t="shared" si="0"/>
        <v>59.861383631875441</v>
      </c>
      <c r="D6" s="9">
        <f t="shared" si="0"/>
        <v>51.444565986744742</v>
      </c>
      <c r="E6" s="9">
        <f t="shared" si="0"/>
        <v>61.007425114276899</v>
      </c>
      <c r="F6" s="9">
        <f t="shared" si="0"/>
        <v>74.624287691031597</v>
      </c>
      <c r="G6" s="9">
        <f t="shared" si="0"/>
        <v>97</v>
      </c>
      <c r="H6" s="9">
        <f t="shared" si="0"/>
        <v>72.27681063655487</v>
      </c>
      <c r="I6" s="10">
        <f t="shared" si="0"/>
        <v>76.58204785618851</v>
      </c>
    </row>
    <row r="7" spans="1:9" ht="21.75" customHeight="1" x14ac:dyDescent="0.25">
      <c r="A7" s="14" t="s">
        <v>6</v>
      </c>
      <c r="B7" s="9">
        <f t="shared" ref="B7:I7" si="1">IF(B4="","---",(MIN($B4:$I4)/B4)* $B13)</f>
        <v>3</v>
      </c>
      <c r="C7" s="9">
        <f t="shared" si="1"/>
        <v>1.0935601458080193</v>
      </c>
      <c r="D7" s="9">
        <f t="shared" si="1"/>
        <v>1.0173323285606632</v>
      </c>
      <c r="E7" s="9">
        <f t="shared" si="1"/>
        <v>2.626459143968872</v>
      </c>
      <c r="F7" s="9">
        <f t="shared" si="1"/>
        <v>1.741935483870968</v>
      </c>
      <c r="G7" s="9">
        <f t="shared" si="1"/>
        <v>2.7</v>
      </c>
      <c r="H7" s="9">
        <f t="shared" si="1"/>
        <v>1.5882352941176472</v>
      </c>
      <c r="I7" s="10">
        <f t="shared" si="1"/>
        <v>1.4285714285714286</v>
      </c>
    </row>
    <row r="8" spans="1:9" ht="21.75" customHeight="1" thickBot="1" x14ac:dyDescent="0.3">
      <c r="A8" s="19" t="s">
        <v>2</v>
      </c>
      <c r="B8" s="20">
        <f>SUM(B6:B7)</f>
        <v>95.720588235294116</v>
      </c>
      <c r="C8" s="20">
        <f t="shared" ref="C8:I8" si="2">SUM(C6:C7)</f>
        <v>60.954943777683461</v>
      </c>
      <c r="D8" s="20">
        <f t="shared" si="2"/>
        <v>52.461898315305405</v>
      </c>
      <c r="E8" s="20">
        <f t="shared" si="2"/>
        <v>63.633884258245772</v>
      </c>
      <c r="F8" s="20">
        <f t="shared" si="2"/>
        <v>76.366223174902558</v>
      </c>
      <c r="G8" s="20">
        <f t="shared" si="2"/>
        <v>99.7</v>
      </c>
      <c r="H8" s="20">
        <f t="shared" si="2"/>
        <v>73.865045930672522</v>
      </c>
      <c r="I8" s="21">
        <f t="shared" si="2"/>
        <v>78.01061928475994</v>
      </c>
    </row>
    <row r="9" spans="1:9" ht="21.75" customHeight="1" thickTop="1" x14ac:dyDescent="0.25">
      <c r="A9" s="11"/>
      <c r="B9" s="11"/>
      <c r="C9" s="11"/>
      <c r="D9" s="11"/>
      <c r="E9" s="11"/>
      <c r="F9" s="11"/>
      <c r="G9" s="11"/>
      <c r="H9" s="11"/>
      <c r="I9" s="11"/>
    </row>
    <row r="10" spans="1:9" ht="21.75" customHeight="1" thickBot="1" x14ac:dyDescent="0.3">
      <c r="A10" s="11"/>
      <c r="B10" s="6"/>
      <c r="C10" s="11"/>
      <c r="D10" s="11"/>
      <c r="E10" s="11"/>
      <c r="F10" s="11"/>
      <c r="G10" s="11"/>
      <c r="H10" s="11"/>
      <c r="I10" s="11"/>
    </row>
    <row r="11" spans="1:9" ht="21.75" customHeight="1" thickTop="1" x14ac:dyDescent="0.25">
      <c r="A11" s="12"/>
      <c r="B11" s="13" t="s">
        <v>0</v>
      </c>
      <c r="C11" s="11"/>
      <c r="D11" s="11"/>
      <c r="E11" s="11"/>
      <c r="F11" s="11"/>
      <c r="G11" s="11"/>
      <c r="H11" s="11"/>
      <c r="I11" s="11"/>
    </row>
    <row r="12" spans="1:9" ht="21.75" customHeight="1" x14ac:dyDescent="0.25">
      <c r="A12" s="14" t="s">
        <v>3</v>
      </c>
      <c r="B12" s="15">
        <v>97</v>
      </c>
      <c r="C12" s="11"/>
      <c r="D12" s="11"/>
      <c r="E12" s="11"/>
      <c r="F12" s="11"/>
      <c r="G12" s="11"/>
      <c r="H12" s="11"/>
      <c r="I12" s="11"/>
    </row>
    <row r="13" spans="1:9" ht="21.75" customHeight="1" thickBot="1" x14ac:dyDescent="0.3">
      <c r="A13" s="16" t="s">
        <v>6</v>
      </c>
      <c r="B13" s="17">
        <v>3</v>
      </c>
      <c r="C13" s="11"/>
      <c r="D13" s="11"/>
      <c r="E13" s="11"/>
      <c r="F13" s="11"/>
      <c r="G13" s="11"/>
      <c r="H13" s="11"/>
      <c r="I13" s="11"/>
    </row>
    <row r="14" spans="1:9" ht="21.75" customHeight="1" thickTop="1" x14ac:dyDescent="0.25">
      <c r="A14" s="30"/>
      <c r="B14" s="27"/>
      <c r="C14" s="11"/>
      <c r="D14" s="11"/>
      <c r="E14" s="11"/>
    </row>
    <row r="15" spans="1:9" ht="21.75" customHeight="1" x14ac:dyDescent="0.25">
      <c r="A15" s="11"/>
      <c r="B15" s="11"/>
      <c r="C15" s="11"/>
      <c r="D15" s="11"/>
      <c r="E15" s="11"/>
    </row>
    <row r="16" spans="1:9" x14ac:dyDescent="0.25">
      <c r="A16" s="11"/>
      <c r="B16" s="11"/>
      <c r="C16" s="11"/>
      <c r="D16" s="11"/>
      <c r="E16" s="11"/>
    </row>
    <row r="17" spans="1:5" x14ac:dyDescent="0.25">
      <c r="A17" s="11"/>
      <c r="B17" s="11"/>
      <c r="C17" s="11"/>
      <c r="D17" s="11"/>
      <c r="E17" s="11"/>
    </row>
  </sheetData>
  <mergeCells count="2">
    <mergeCell ref="A5:I5"/>
    <mergeCell ref="A1:I1"/>
  </mergeCells>
  <conditionalFormatting sqref="B8:I8">
    <cfRule type="expression" dxfId="9" priority="1">
      <formula>B8=MAX($B8:$I8)</formula>
    </cfRule>
  </conditionalFormatting>
  <conditionalFormatting sqref="B8">
    <cfRule type="expression" dxfId="8" priority="2">
      <formula>#REF!=MAX(#REF!)</formula>
    </cfRule>
  </conditionalFormatting>
  <conditionalFormatting sqref="C8:E8">
    <cfRule type="expression" dxfId="7" priority="31">
      <formula>#REF!=MAX(#REF!)</formula>
    </cfRule>
  </conditionalFormatting>
  <conditionalFormatting sqref="F8:H8">
    <cfRule type="expression" dxfId="6" priority="40">
      <formula>#REF!=MAX(#REF!)</formula>
    </cfRule>
  </conditionalFormatting>
  <conditionalFormatting sqref="I8">
    <cfRule type="expression" dxfId="5" priority="50">
      <formula>#REF!=MAX(#REF!)</formula>
    </cfRule>
  </conditionalFormatting>
  <pageMargins left="0.7" right="0.7" top="0.75" bottom="0.75" header="0.3" footer="0.3"/>
  <pageSetup paperSize="9" scale="58" fitToHeight="0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22"/>
  <sheetViews>
    <sheetView zoomScale="110" zoomScaleNormal="110" workbookViewId="0">
      <selection activeCell="D17" sqref="D17"/>
    </sheetView>
  </sheetViews>
  <sheetFormatPr defaultRowHeight="15" x14ac:dyDescent="0.25"/>
  <cols>
    <col min="1" max="1" width="71.85546875" bestFit="1" customWidth="1"/>
    <col min="2" max="11" width="18.7109375" customWidth="1"/>
  </cols>
  <sheetData>
    <row r="1" spans="1:11" ht="21.75" customHeight="1" thickTop="1" thickBot="1" x14ac:dyDescent="0.3">
      <c r="A1" s="66" t="s">
        <v>51</v>
      </c>
      <c r="B1" s="67"/>
      <c r="C1" s="67"/>
      <c r="D1" s="67"/>
      <c r="E1" s="67"/>
      <c r="F1" s="67"/>
      <c r="G1" s="67"/>
      <c r="H1" s="67"/>
      <c r="I1" s="67"/>
      <c r="J1" s="67"/>
      <c r="K1" s="68"/>
    </row>
    <row r="2" spans="1:11" ht="21.75" customHeight="1" thickTop="1" x14ac:dyDescent="0.25">
      <c r="A2" s="42" t="s">
        <v>1</v>
      </c>
      <c r="B2" s="28" t="s">
        <v>54</v>
      </c>
      <c r="C2" s="29" t="s">
        <v>56</v>
      </c>
      <c r="D2" s="29" t="s">
        <v>58</v>
      </c>
      <c r="E2" s="29" t="s">
        <v>59</v>
      </c>
      <c r="F2" s="29" t="s">
        <v>60</v>
      </c>
      <c r="G2" s="37" t="s">
        <v>68</v>
      </c>
      <c r="H2" s="37" t="s">
        <v>61</v>
      </c>
      <c r="I2" s="37" t="s">
        <v>62</v>
      </c>
      <c r="J2" s="37" t="s">
        <v>63</v>
      </c>
      <c r="K2" s="31" t="s">
        <v>64</v>
      </c>
    </row>
    <row r="3" spans="1:11" ht="21.75" customHeight="1" x14ac:dyDescent="0.25">
      <c r="A3" s="43" t="s">
        <v>3</v>
      </c>
      <c r="B3" s="44">
        <v>94140</v>
      </c>
      <c r="C3" s="7">
        <v>102301.4</v>
      </c>
      <c r="D3" s="7">
        <v>96744.09</v>
      </c>
      <c r="E3" s="7">
        <v>117792.68</v>
      </c>
      <c r="F3" s="7">
        <v>131305.92000000001</v>
      </c>
      <c r="G3" s="18">
        <v>122184</v>
      </c>
      <c r="H3" s="18">
        <v>99870.48</v>
      </c>
      <c r="I3" s="18">
        <v>109374.16</v>
      </c>
      <c r="J3" s="18">
        <v>115864.2</v>
      </c>
      <c r="K3" s="8">
        <v>101953.81</v>
      </c>
    </row>
    <row r="4" spans="1:11" ht="21.75" customHeight="1" x14ac:dyDescent="0.25">
      <c r="A4" s="43" t="s">
        <v>4</v>
      </c>
      <c r="B4" s="44">
        <v>0.4</v>
      </c>
      <c r="C4" s="7">
        <v>14</v>
      </c>
      <c r="D4" s="7">
        <v>920</v>
      </c>
      <c r="E4" s="7">
        <v>0.15</v>
      </c>
      <c r="F4" s="7">
        <v>1.25</v>
      </c>
      <c r="G4" s="18">
        <v>0.3</v>
      </c>
      <c r="H4" s="18">
        <v>0.5</v>
      </c>
      <c r="I4" s="18">
        <v>0.3</v>
      </c>
      <c r="J4" s="18">
        <v>1.5</v>
      </c>
      <c r="K4" s="8">
        <v>0.95</v>
      </c>
    </row>
    <row r="5" spans="1:11" ht="21.75" customHeight="1" x14ac:dyDescent="0.25">
      <c r="A5" s="43" t="s">
        <v>5</v>
      </c>
      <c r="B5" s="44">
        <v>0.4</v>
      </c>
      <c r="C5" s="7">
        <v>7.2</v>
      </c>
      <c r="D5" s="40">
        <v>650</v>
      </c>
      <c r="E5" s="7">
        <v>0.25</v>
      </c>
      <c r="F5" s="7">
        <v>0.3</v>
      </c>
      <c r="G5" s="18">
        <v>0.5</v>
      </c>
      <c r="H5" s="18">
        <v>1</v>
      </c>
      <c r="I5" s="18">
        <v>0.5</v>
      </c>
      <c r="J5" s="18">
        <v>0.75</v>
      </c>
      <c r="K5" s="8">
        <v>0.25</v>
      </c>
    </row>
    <row r="6" spans="1:11" ht="21.75" customHeight="1" x14ac:dyDescent="0.25">
      <c r="A6" s="43" t="s">
        <v>6</v>
      </c>
      <c r="B6" s="44">
        <v>9</v>
      </c>
      <c r="C6" s="7">
        <v>26.54</v>
      </c>
      <c r="D6" s="7">
        <v>12</v>
      </c>
      <c r="E6" s="7">
        <v>10.28</v>
      </c>
      <c r="F6" s="7">
        <v>15.5</v>
      </c>
      <c r="G6" s="18">
        <v>12</v>
      </c>
      <c r="H6" s="18">
        <v>10</v>
      </c>
      <c r="I6" s="18">
        <v>17</v>
      </c>
      <c r="J6" s="18">
        <v>18.899999999999999</v>
      </c>
      <c r="K6" s="8">
        <v>18.899999999999999</v>
      </c>
    </row>
    <row r="7" spans="1:11" ht="21.75" customHeight="1" x14ac:dyDescent="0.25">
      <c r="A7" s="38"/>
      <c r="B7" s="60" t="s">
        <v>66</v>
      </c>
      <c r="C7" s="61"/>
      <c r="D7" s="61"/>
      <c r="E7" s="61"/>
      <c r="F7" s="61"/>
      <c r="G7" s="61"/>
      <c r="H7" s="61"/>
      <c r="I7" s="61"/>
      <c r="J7" s="61"/>
      <c r="K7" s="62"/>
    </row>
    <row r="8" spans="1:11" ht="21.75" customHeight="1" x14ac:dyDescent="0.25">
      <c r="A8" s="43" t="s">
        <v>3</v>
      </c>
      <c r="B8" s="45">
        <f t="shared" ref="B8:K8" si="0">IF(B3="","---",(MIN($B3:$K3)/B3)*$B16)</f>
        <v>85</v>
      </c>
      <c r="C8" s="9">
        <f t="shared" si="0"/>
        <v>78.2188709049925</v>
      </c>
      <c r="D8" s="9">
        <f t="shared" si="0"/>
        <v>82.71202923093287</v>
      </c>
      <c r="E8" s="9">
        <f t="shared" si="0"/>
        <v>67.932065048524237</v>
      </c>
      <c r="F8" s="9">
        <f t="shared" si="0"/>
        <v>60.940892840170491</v>
      </c>
      <c r="G8" s="9">
        <f t="shared" si="0"/>
        <v>65.490571596935766</v>
      </c>
      <c r="H8" s="9">
        <f t="shared" si="0"/>
        <v>80.122775018203583</v>
      </c>
      <c r="I8" s="9">
        <f t="shared" si="0"/>
        <v>73.160790446299202</v>
      </c>
      <c r="J8" s="9">
        <f t="shared" si="0"/>
        <v>69.062747595892432</v>
      </c>
      <c r="K8" s="10">
        <f t="shared" si="0"/>
        <v>78.48554163890492</v>
      </c>
    </row>
    <row r="9" spans="1:11" ht="21.75" customHeight="1" x14ac:dyDescent="0.25">
      <c r="A9" s="43" t="s">
        <v>4</v>
      </c>
      <c r="B9" s="45">
        <f>IF(B4="","---",(MIN($B4:$K4)/B4)*$B17)</f>
        <v>0.74999999999999989</v>
      </c>
      <c r="C9" s="9">
        <f t="shared" ref="C9:K9" si="1">IF(C4="","---",(MIN($B4:$K4)/C4)*$B17)</f>
        <v>2.1428571428571429E-2</v>
      </c>
      <c r="D9" s="9">
        <f t="shared" si="1"/>
        <v>3.260869565217391E-4</v>
      </c>
      <c r="E9" s="9">
        <f t="shared" si="1"/>
        <v>2</v>
      </c>
      <c r="F9" s="9">
        <f t="shared" si="1"/>
        <v>0.24</v>
      </c>
      <c r="G9" s="9">
        <f t="shared" si="1"/>
        <v>1</v>
      </c>
      <c r="H9" s="9">
        <f t="shared" si="1"/>
        <v>0.6</v>
      </c>
      <c r="I9" s="9">
        <f t="shared" si="1"/>
        <v>1</v>
      </c>
      <c r="J9" s="9">
        <f t="shared" si="1"/>
        <v>0.19999999999999998</v>
      </c>
      <c r="K9" s="10">
        <f t="shared" si="1"/>
        <v>0.31578947368421051</v>
      </c>
    </row>
    <row r="10" spans="1:11" ht="21.75" customHeight="1" x14ac:dyDescent="0.25">
      <c r="A10" s="43" t="s">
        <v>5</v>
      </c>
      <c r="B10" s="45">
        <f>IF(B5="","---",(MIN($B5:$K5)/B5)*$B18)</f>
        <v>6.25</v>
      </c>
      <c r="C10" s="9">
        <f t="shared" ref="C10:K10" si="2">IF(C5="","---",(MIN($B5:$K5)/C5)*$B18)</f>
        <v>0.34722222222222221</v>
      </c>
      <c r="D10" s="9">
        <f t="shared" si="2"/>
        <v>3.8461538461538464E-3</v>
      </c>
      <c r="E10" s="9">
        <f t="shared" si="2"/>
        <v>10</v>
      </c>
      <c r="F10" s="9">
        <f t="shared" si="2"/>
        <v>8.3333333333333339</v>
      </c>
      <c r="G10" s="9">
        <f t="shared" si="2"/>
        <v>5</v>
      </c>
      <c r="H10" s="9">
        <f t="shared" si="2"/>
        <v>2.5</v>
      </c>
      <c r="I10" s="9">
        <f t="shared" si="2"/>
        <v>5</v>
      </c>
      <c r="J10" s="9">
        <f t="shared" si="2"/>
        <v>3.333333333333333</v>
      </c>
      <c r="K10" s="10">
        <f t="shared" si="2"/>
        <v>10</v>
      </c>
    </row>
    <row r="11" spans="1:11" ht="21.75" customHeight="1" x14ac:dyDescent="0.25">
      <c r="A11" s="43" t="s">
        <v>6</v>
      </c>
      <c r="B11" s="45">
        <f>IF(B6="","---",(MIN($B6:$K6)/B6)*$B19)</f>
        <v>3</v>
      </c>
      <c r="C11" s="9">
        <f t="shared" ref="C11:K11" si="3">IF(C6="","---",(MIN($B6:$K6)/C6)*$B19)</f>
        <v>1.0173323285606632</v>
      </c>
      <c r="D11" s="9">
        <f t="shared" si="3"/>
        <v>2.25</v>
      </c>
      <c r="E11" s="9">
        <f t="shared" si="3"/>
        <v>2.626459143968872</v>
      </c>
      <c r="F11" s="9">
        <f t="shared" si="3"/>
        <v>1.741935483870968</v>
      </c>
      <c r="G11" s="9">
        <f t="shared" si="3"/>
        <v>2.25</v>
      </c>
      <c r="H11" s="9">
        <f t="shared" si="3"/>
        <v>2.7</v>
      </c>
      <c r="I11" s="9">
        <f t="shared" si="3"/>
        <v>1.5882352941176472</v>
      </c>
      <c r="J11" s="9">
        <f t="shared" si="3"/>
        <v>1.4285714285714286</v>
      </c>
      <c r="K11" s="10">
        <f t="shared" si="3"/>
        <v>1.4285714285714286</v>
      </c>
    </row>
    <row r="12" spans="1:11" ht="21.75" customHeight="1" thickBot="1" x14ac:dyDescent="0.3">
      <c r="A12" s="39" t="s">
        <v>2</v>
      </c>
      <c r="B12" s="46">
        <f t="shared" ref="B12:K12" si="4">SUM(B8:B11)</f>
        <v>95</v>
      </c>
      <c r="C12" s="20">
        <f t="shared" si="4"/>
        <v>79.60485402720397</v>
      </c>
      <c r="D12" s="20">
        <f t="shared" si="4"/>
        <v>84.966201471735545</v>
      </c>
      <c r="E12" s="20">
        <f t="shared" si="4"/>
        <v>82.55852419249311</v>
      </c>
      <c r="F12" s="20">
        <f t="shared" si="4"/>
        <v>71.256161657374804</v>
      </c>
      <c r="G12" s="20">
        <f t="shared" si="4"/>
        <v>73.740571596935766</v>
      </c>
      <c r="H12" s="20">
        <f t="shared" si="4"/>
        <v>85.922775018203581</v>
      </c>
      <c r="I12" s="20">
        <f t="shared" si="4"/>
        <v>80.749025740416855</v>
      </c>
      <c r="J12" s="20">
        <f t="shared" si="4"/>
        <v>74.024652357797194</v>
      </c>
      <c r="K12" s="21">
        <f t="shared" si="4"/>
        <v>90.229902541160556</v>
      </c>
    </row>
    <row r="13" spans="1:11" ht="21.75" customHeight="1" thickTop="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11" ht="21.75" customHeight="1" thickBot="1" x14ac:dyDescent="0.3">
      <c r="A14" s="11"/>
      <c r="B14" s="6"/>
      <c r="C14" s="11"/>
      <c r="D14" s="11"/>
      <c r="E14" s="11"/>
      <c r="F14" s="11"/>
      <c r="G14" s="11"/>
      <c r="H14" s="11"/>
      <c r="I14" s="11"/>
      <c r="J14" s="11"/>
      <c r="K14" s="11"/>
    </row>
    <row r="15" spans="1:11" ht="21.75" customHeight="1" thickTop="1" x14ac:dyDescent="0.25">
      <c r="A15" s="12"/>
      <c r="B15" s="13" t="s">
        <v>0</v>
      </c>
      <c r="C15" s="11"/>
      <c r="D15" s="11"/>
      <c r="E15" s="11"/>
      <c r="F15" s="11"/>
      <c r="G15" s="11"/>
      <c r="H15" s="11"/>
      <c r="I15" s="11"/>
      <c r="J15" s="11"/>
      <c r="K15" s="11"/>
    </row>
    <row r="16" spans="1:11" ht="21.75" customHeight="1" x14ac:dyDescent="0.25">
      <c r="A16" s="14" t="s">
        <v>3</v>
      </c>
      <c r="B16" s="15">
        <v>85</v>
      </c>
      <c r="C16" s="11"/>
      <c r="D16" s="11"/>
      <c r="E16" s="11"/>
      <c r="F16" s="11"/>
      <c r="G16" s="11"/>
      <c r="H16" s="11"/>
      <c r="I16" s="11"/>
      <c r="J16" s="11"/>
      <c r="K16" s="11"/>
    </row>
    <row r="17" spans="1:11" ht="21.75" customHeight="1" x14ac:dyDescent="0.25">
      <c r="A17" s="14" t="s">
        <v>4</v>
      </c>
      <c r="B17" s="15">
        <v>2</v>
      </c>
      <c r="C17" s="11"/>
      <c r="D17" s="11"/>
      <c r="E17" s="11"/>
      <c r="F17" s="11"/>
      <c r="G17" s="11"/>
      <c r="H17" s="11"/>
      <c r="I17" s="11"/>
      <c r="J17" s="11"/>
      <c r="K17" s="11"/>
    </row>
    <row r="18" spans="1:11" ht="21.75" customHeight="1" x14ac:dyDescent="0.25">
      <c r="A18" s="14" t="s">
        <v>5</v>
      </c>
      <c r="B18" s="15">
        <v>10</v>
      </c>
      <c r="C18" s="11"/>
      <c r="D18" s="11"/>
      <c r="E18" s="11"/>
      <c r="F18" s="11"/>
      <c r="G18" s="11"/>
      <c r="H18" s="11"/>
      <c r="I18" s="11"/>
      <c r="J18" s="11"/>
      <c r="K18" s="11"/>
    </row>
    <row r="19" spans="1:11" ht="21.75" customHeight="1" thickBot="1" x14ac:dyDescent="0.3">
      <c r="A19" s="16" t="s">
        <v>6</v>
      </c>
      <c r="B19" s="17">
        <v>3</v>
      </c>
      <c r="C19" s="11"/>
      <c r="D19" s="11"/>
      <c r="E19" s="11"/>
      <c r="F19" s="11"/>
      <c r="G19" s="11"/>
      <c r="H19" s="11"/>
      <c r="I19" s="11"/>
      <c r="J19" s="11"/>
      <c r="K19" s="11"/>
    </row>
    <row r="20" spans="1:11" ht="21.75" customHeight="1" thickTop="1" x14ac:dyDescent="0.25">
      <c r="A20" s="30"/>
      <c r="B20" s="27"/>
      <c r="C20" s="30"/>
      <c r="D20" s="11"/>
      <c r="E20" s="11"/>
      <c r="F20" s="11"/>
      <c r="G20" s="11"/>
      <c r="H20" s="11"/>
      <c r="I20" s="11"/>
      <c r="J20" s="11"/>
      <c r="K20" s="11"/>
    </row>
    <row r="21" spans="1:11" ht="21.75" customHeight="1" x14ac:dyDescent="0.25"/>
    <row r="22" spans="1:11" ht="21.75" customHeight="1" x14ac:dyDescent="0.25"/>
  </sheetData>
  <mergeCells count="2">
    <mergeCell ref="B7:K7"/>
    <mergeCell ref="A1:K1"/>
  </mergeCells>
  <conditionalFormatting sqref="B12:K12">
    <cfRule type="expression" dxfId="4" priority="1">
      <formula>B12=MAX($B12:$K12)</formula>
    </cfRule>
  </conditionalFormatting>
  <pageMargins left="0.7" right="0.7" top="0.75" bottom="0.75" header="0.3" footer="0.3"/>
  <pageSetup paperSize="9" scale="50" fitToHeight="0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22"/>
  <sheetViews>
    <sheetView zoomScaleNormal="100" workbookViewId="0">
      <selection activeCell="E13" sqref="E13"/>
    </sheetView>
  </sheetViews>
  <sheetFormatPr defaultRowHeight="21.75" customHeight="1" x14ac:dyDescent="0.25"/>
  <cols>
    <col min="1" max="1" width="71.85546875" bestFit="1" customWidth="1"/>
    <col min="2" max="6" width="18.7109375" customWidth="1"/>
    <col min="7" max="7" width="21" customWidth="1"/>
    <col min="8" max="8" width="20.140625" customWidth="1"/>
    <col min="9" max="9" width="19.7109375" customWidth="1"/>
    <col min="10" max="10" width="20" customWidth="1"/>
  </cols>
  <sheetData>
    <row r="1" spans="1:10" ht="21.75" customHeight="1" thickTop="1" thickBot="1" x14ac:dyDescent="0.3">
      <c r="A1" s="66" t="s">
        <v>52</v>
      </c>
      <c r="B1" s="67"/>
      <c r="C1" s="67"/>
      <c r="D1" s="67"/>
      <c r="E1" s="67"/>
      <c r="F1" s="67"/>
      <c r="G1" s="67"/>
      <c r="H1" s="67"/>
      <c r="I1" s="67"/>
      <c r="J1" s="68"/>
    </row>
    <row r="2" spans="1:10" s="26" customFormat="1" ht="21.75" customHeight="1" thickTop="1" x14ac:dyDescent="0.25">
      <c r="A2" s="42" t="s">
        <v>1</v>
      </c>
      <c r="B2" s="47" t="s">
        <v>80</v>
      </c>
      <c r="C2" s="29" t="s">
        <v>81</v>
      </c>
      <c r="D2" s="29" t="s">
        <v>56</v>
      </c>
      <c r="E2" s="29" t="s">
        <v>59</v>
      </c>
      <c r="F2" s="29" t="s">
        <v>73</v>
      </c>
      <c r="G2" s="37" t="s">
        <v>60</v>
      </c>
      <c r="H2" s="37" t="s">
        <v>61</v>
      </c>
      <c r="I2" s="37" t="s">
        <v>72</v>
      </c>
      <c r="J2" s="31" t="s">
        <v>63</v>
      </c>
    </row>
    <row r="3" spans="1:10" ht="21.75" customHeight="1" x14ac:dyDescent="0.25">
      <c r="A3" s="43" t="s">
        <v>3</v>
      </c>
      <c r="B3" s="44">
        <v>113219.61</v>
      </c>
      <c r="C3" s="7">
        <v>178992</v>
      </c>
      <c r="D3" s="7">
        <v>163606.53</v>
      </c>
      <c r="E3" s="7">
        <v>111063.97</v>
      </c>
      <c r="F3" s="7">
        <v>116235</v>
      </c>
      <c r="G3" s="18">
        <v>115263</v>
      </c>
      <c r="H3" s="18">
        <v>100587.6</v>
      </c>
      <c r="I3" s="18">
        <v>139067.04</v>
      </c>
      <c r="J3" s="8">
        <v>113333.75999999999</v>
      </c>
    </row>
    <row r="4" spans="1:10" ht="21.75" customHeight="1" x14ac:dyDescent="0.25">
      <c r="A4" s="43" t="s">
        <v>4</v>
      </c>
      <c r="B4" s="44">
        <v>0.12</v>
      </c>
      <c r="C4" s="7">
        <v>5</v>
      </c>
      <c r="D4" s="7">
        <v>14</v>
      </c>
      <c r="E4" s="40">
        <v>0.15</v>
      </c>
      <c r="F4" s="7">
        <v>4.4000000000000004</v>
      </c>
      <c r="G4" s="18">
        <v>1.25</v>
      </c>
      <c r="H4" s="18">
        <v>0.5</v>
      </c>
      <c r="I4" s="18">
        <v>1</v>
      </c>
      <c r="J4" s="8">
        <v>1.5</v>
      </c>
    </row>
    <row r="5" spans="1:10" ht="21.75" customHeight="1" x14ac:dyDescent="0.25">
      <c r="A5" s="43" t="s">
        <v>5</v>
      </c>
      <c r="B5" s="44">
        <v>0.04</v>
      </c>
      <c r="C5" s="7">
        <v>0.4</v>
      </c>
      <c r="D5" s="7">
        <v>7.2</v>
      </c>
      <c r="E5" s="40">
        <v>0.25</v>
      </c>
      <c r="F5" s="7">
        <v>1.8</v>
      </c>
      <c r="G5" s="18">
        <v>0.27</v>
      </c>
      <c r="H5" s="18">
        <v>1</v>
      </c>
      <c r="I5" s="18">
        <v>0.25</v>
      </c>
      <c r="J5" s="8">
        <v>0.75</v>
      </c>
    </row>
    <row r="6" spans="1:10" ht="21.75" customHeight="1" x14ac:dyDescent="0.25">
      <c r="A6" s="43" t="s">
        <v>6</v>
      </c>
      <c r="B6" s="44">
        <v>10</v>
      </c>
      <c r="C6" s="7">
        <v>13</v>
      </c>
      <c r="D6" s="7">
        <v>26.54</v>
      </c>
      <c r="E6" s="7">
        <v>10.28</v>
      </c>
      <c r="F6" s="7">
        <v>22</v>
      </c>
      <c r="G6" s="18">
        <v>15.5</v>
      </c>
      <c r="H6" s="18">
        <v>10</v>
      </c>
      <c r="I6" s="18">
        <v>17</v>
      </c>
      <c r="J6" s="8">
        <v>18.899999999999999</v>
      </c>
    </row>
    <row r="7" spans="1:10" ht="21.75" customHeight="1" x14ac:dyDescent="0.25">
      <c r="A7" s="38"/>
      <c r="B7" s="60" t="s">
        <v>66</v>
      </c>
      <c r="C7" s="61"/>
      <c r="D7" s="61"/>
      <c r="E7" s="61"/>
      <c r="F7" s="61"/>
      <c r="G7" s="61"/>
      <c r="H7" s="61"/>
      <c r="I7" s="61"/>
      <c r="J7" s="62"/>
    </row>
    <row r="8" spans="1:10" ht="21.75" customHeight="1" x14ac:dyDescent="0.25">
      <c r="A8" s="43" t="s">
        <v>3</v>
      </c>
      <c r="B8" s="45">
        <f t="shared" ref="B8:J8" si="0">IF(B3="","---",(MIN($B3:$J3)/B3)*$B16)</f>
        <v>75.516476341863395</v>
      </c>
      <c r="C8" s="9">
        <f t="shared" si="0"/>
        <v>47.767196299275945</v>
      </c>
      <c r="D8" s="9">
        <f t="shared" si="0"/>
        <v>52.259197722731486</v>
      </c>
      <c r="E8" s="9">
        <f t="shared" si="0"/>
        <v>76.982175227483765</v>
      </c>
      <c r="F8" s="9">
        <f t="shared" si="0"/>
        <v>73.557413859852886</v>
      </c>
      <c r="G8" s="9">
        <f t="shared" si="0"/>
        <v>74.177715311938783</v>
      </c>
      <c r="H8" s="9">
        <f t="shared" si="0"/>
        <v>85</v>
      </c>
      <c r="I8" s="9">
        <f t="shared" si="0"/>
        <v>61.480750579001324</v>
      </c>
      <c r="J8" s="10">
        <f t="shared" si="0"/>
        <v>75.440415989022156</v>
      </c>
    </row>
    <row r="9" spans="1:10" ht="21.75" customHeight="1" x14ac:dyDescent="0.25">
      <c r="A9" s="43" t="s">
        <v>4</v>
      </c>
      <c r="B9" s="45">
        <f t="shared" ref="B9:J9" si="1">IF(B4="","---",(MIN($B4:$J4)/B4)*$B17)</f>
        <v>2</v>
      </c>
      <c r="C9" s="9">
        <f t="shared" si="1"/>
        <v>4.8000000000000001E-2</v>
      </c>
      <c r="D9" s="9">
        <f t="shared" si="1"/>
        <v>1.7142857142857144E-2</v>
      </c>
      <c r="E9" s="9">
        <f t="shared" si="1"/>
        <v>1.6</v>
      </c>
      <c r="F9" s="9">
        <f t="shared" si="1"/>
        <v>5.4545454545454536E-2</v>
      </c>
      <c r="G9" s="9">
        <f t="shared" si="1"/>
        <v>0.192</v>
      </c>
      <c r="H9" s="9">
        <f t="shared" si="1"/>
        <v>0.48</v>
      </c>
      <c r="I9" s="9">
        <f t="shared" si="1"/>
        <v>0.24</v>
      </c>
      <c r="J9" s="10">
        <f t="shared" si="1"/>
        <v>0.16</v>
      </c>
    </row>
    <row r="10" spans="1:10" ht="21.75" customHeight="1" x14ac:dyDescent="0.25">
      <c r="A10" s="43" t="s">
        <v>5</v>
      </c>
      <c r="B10" s="45">
        <f t="shared" ref="B10:J10" si="2">IF(B5="","---",(MIN($B5:$J5)/B5)*$B18)</f>
        <v>10</v>
      </c>
      <c r="C10" s="9">
        <f t="shared" si="2"/>
        <v>0.99999999999999989</v>
      </c>
      <c r="D10" s="9">
        <f t="shared" si="2"/>
        <v>5.5555555555555559E-2</v>
      </c>
      <c r="E10" s="9">
        <f t="shared" si="2"/>
        <v>1.6</v>
      </c>
      <c r="F10" s="9">
        <f t="shared" si="2"/>
        <v>0.22222222222222224</v>
      </c>
      <c r="G10" s="9">
        <f t="shared" si="2"/>
        <v>1.4814814814814814</v>
      </c>
      <c r="H10" s="9">
        <f t="shared" si="2"/>
        <v>0.4</v>
      </c>
      <c r="I10" s="9">
        <f t="shared" si="2"/>
        <v>1.6</v>
      </c>
      <c r="J10" s="10">
        <f t="shared" si="2"/>
        <v>0.53333333333333333</v>
      </c>
    </row>
    <row r="11" spans="1:10" ht="21.75" customHeight="1" x14ac:dyDescent="0.25">
      <c r="A11" s="43" t="s">
        <v>6</v>
      </c>
      <c r="B11" s="45">
        <f t="shared" ref="B11:J11" si="3">IF(B6="","---",(MIN($B6:$J6)/B6)*$B19)</f>
        <v>3</v>
      </c>
      <c r="C11" s="9">
        <f t="shared" si="3"/>
        <v>2.3076923076923079</v>
      </c>
      <c r="D11" s="9">
        <f t="shared" si="3"/>
        <v>1.1303692539562924</v>
      </c>
      <c r="E11" s="9">
        <f t="shared" si="3"/>
        <v>2.918287937743191</v>
      </c>
      <c r="F11" s="9">
        <f t="shared" si="3"/>
        <v>1.3636363636363635</v>
      </c>
      <c r="G11" s="9">
        <f t="shared" si="3"/>
        <v>1.935483870967742</v>
      </c>
      <c r="H11" s="9">
        <f t="shared" si="3"/>
        <v>3</v>
      </c>
      <c r="I11" s="9">
        <f t="shared" si="3"/>
        <v>1.7647058823529411</v>
      </c>
      <c r="J11" s="10">
        <f t="shared" si="3"/>
        <v>1.5873015873015874</v>
      </c>
    </row>
    <row r="12" spans="1:10" ht="21.75" customHeight="1" thickBot="1" x14ac:dyDescent="0.3">
      <c r="A12" s="39" t="s">
        <v>2</v>
      </c>
      <c r="B12" s="46">
        <f>SUM(B8:B11)</f>
        <v>90.516476341863395</v>
      </c>
      <c r="C12" s="20">
        <f>SUM(C8:C11)</f>
        <v>51.122888606968253</v>
      </c>
      <c r="D12" s="20">
        <f>SUM(D8:D11)</f>
        <v>53.462265389386189</v>
      </c>
      <c r="E12" s="20">
        <f t="shared" ref="E12:J12" si="4">SUM(E8:E11)</f>
        <v>83.100463165226941</v>
      </c>
      <c r="F12" s="20">
        <f>SUM(F8:F11)</f>
        <v>75.197817900256922</v>
      </c>
      <c r="G12" s="20">
        <f>SUM(G8:G11)</f>
        <v>77.786680664388001</v>
      </c>
      <c r="H12" s="20">
        <f>SUM(H8:H11)</f>
        <v>88.88000000000001</v>
      </c>
      <c r="I12" s="20">
        <f>SUM(I8:I11)</f>
        <v>65.085456461354269</v>
      </c>
      <c r="J12" s="21">
        <f t="shared" si="4"/>
        <v>77.721050909657066</v>
      </c>
    </row>
    <row r="13" spans="1:10" ht="21.75" customHeight="1" thickTop="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</row>
    <row r="14" spans="1:10" ht="21.75" customHeight="1" thickBot="1" x14ac:dyDescent="0.3">
      <c r="A14" s="11"/>
      <c r="B14" s="6"/>
      <c r="C14" s="6"/>
      <c r="D14" s="11"/>
      <c r="E14" s="11"/>
      <c r="F14" s="11"/>
      <c r="G14" s="11"/>
      <c r="H14" s="11"/>
      <c r="I14" s="11"/>
      <c r="J14" s="11"/>
    </row>
    <row r="15" spans="1:10" ht="21.75" customHeight="1" thickTop="1" x14ac:dyDescent="0.25">
      <c r="A15" s="12"/>
      <c r="B15" s="13" t="s">
        <v>0</v>
      </c>
      <c r="C15" s="34"/>
      <c r="D15" s="11"/>
      <c r="E15" s="11"/>
      <c r="F15" s="11"/>
      <c r="G15" s="11"/>
      <c r="H15" s="11"/>
      <c r="I15" s="11"/>
      <c r="J15" s="11"/>
    </row>
    <row r="16" spans="1:10" ht="21.75" customHeight="1" x14ac:dyDescent="0.25">
      <c r="A16" s="14" t="s">
        <v>3</v>
      </c>
      <c r="B16" s="15">
        <v>85</v>
      </c>
      <c r="C16" s="35"/>
      <c r="D16" s="11"/>
      <c r="E16" s="11"/>
      <c r="F16" s="11"/>
      <c r="G16" s="11"/>
      <c r="H16" s="11"/>
      <c r="I16" s="11"/>
      <c r="J16" s="11"/>
    </row>
    <row r="17" spans="1:10" ht="21.75" customHeight="1" x14ac:dyDescent="0.25">
      <c r="A17" s="14" t="s">
        <v>4</v>
      </c>
      <c r="B17" s="15">
        <v>2</v>
      </c>
      <c r="C17" s="35"/>
      <c r="D17" s="11"/>
      <c r="E17" s="11"/>
      <c r="F17" s="11"/>
      <c r="G17" s="11"/>
      <c r="H17" s="11"/>
      <c r="I17" s="11"/>
      <c r="J17" s="11"/>
    </row>
    <row r="18" spans="1:10" ht="21.75" customHeight="1" x14ac:dyDescent="0.25">
      <c r="A18" s="14" t="s">
        <v>5</v>
      </c>
      <c r="B18" s="15">
        <v>10</v>
      </c>
      <c r="C18" s="35"/>
      <c r="D18" s="11"/>
      <c r="E18" s="11"/>
      <c r="F18" s="11"/>
      <c r="G18" s="11"/>
      <c r="H18" s="11"/>
      <c r="I18" s="11"/>
      <c r="J18" s="11"/>
    </row>
    <row r="19" spans="1:10" ht="21.75" customHeight="1" thickBot="1" x14ac:dyDescent="0.3">
      <c r="A19" s="16" t="s">
        <v>6</v>
      </c>
      <c r="B19" s="17">
        <v>3</v>
      </c>
      <c r="C19" s="35"/>
      <c r="D19" s="11"/>
      <c r="E19" s="11"/>
      <c r="F19" s="11"/>
      <c r="G19" s="11"/>
      <c r="H19" s="11"/>
      <c r="I19" s="11"/>
      <c r="J19" s="11"/>
    </row>
    <row r="20" spans="1:10" ht="21.75" customHeight="1" thickTop="1" x14ac:dyDescent="0.25">
      <c r="A20" s="30"/>
      <c r="B20" s="27"/>
      <c r="C20" s="27"/>
      <c r="D20" s="27"/>
      <c r="E20" s="27"/>
      <c r="F20" s="30"/>
      <c r="G20" s="11"/>
    </row>
    <row r="21" spans="1:10" ht="21.75" customHeight="1" x14ac:dyDescent="0.25">
      <c r="A21" s="11"/>
      <c r="B21" s="11"/>
      <c r="C21" s="11"/>
      <c r="D21" s="11"/>
      <c r="E21" s="11"/>
      <c r="F21" s="11"/>
      <c r="G21" s="11"/>
    </row>
    <row r="22" spans="1:10" ht="21.75" customHeight="1" x14ac:dyDescent="0.25">
      <c r="A22" s="11"/>
      <c r="B22" s="11"/>
      <c r="C22" s="11"/>
      <c r="D22" s="11"/>
      <c r="E22" s="11"/>
      <c r="F22" s="11"/>
      <c r="G22" s="11"/>
    </row>
  </sheetData>
  <mergeCells count="2">
    <mergeCell ref="B7:J7"/>
    <mergeCell ref="A1:J1"/>
  </mergeCells>
  <conditionalFormatting sqref="B12:J12">
    <cfRule type="expression" dxfId="3" priority="87">
      <formula>B12=MAX($B12:$J12)</formula>
    </cfRule>
  </conditionalFormatting>
  <pageMargins left="0.7" right="0.7" top="0.75" bottom="0.75" header="0.3" footer="0.3"/>
  <pageSetup paperSize="9" scale="53" fitToHeight="0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19"/>
  <sheetViews>
    <sheetView zoomScale="90" zoomScaleNormal="90" workbookViewId="0">
      <selection activeCell="F14" sqref="F14"/>
    </sheetView>
  </sheetViews>
  <sheetFormatPr defaultRowHeight="15" x14ac:dyDescent="0.25"/>
  <cols>
    <col min="1" max="1" width="71.85546875" bestFit="1" customWidth="1"/>
    <col min="2" max="5" width="18.7109375" customWidth="1"/>
    <col min="6" max="6" width="21" customWidth="1"/>
    <col min="7" max="8" width="21.28515625" customWidth="1"/>
    <col min="9" max="9" width="22.7109375" customWidth="1"/>
  </cols>
  <sheetData>
    <row r="1" spans="1:9" ht="21.75" customHeight="1" thickTop="1" thickBot="1" x14ac:dyDescent="0.3">
      <c r="A1" s="66" t="s">
        <v>53</v>
      </c>
      <c r="B1" s="67"/>
      <c r="C1" s="67"/>
      <c r="D1" s="67"/>
      <c r="E1" s="67"/>
      <c r="F1" s="67"/>
      <c r="G1" s="67"/>
      <c r="H1" s="67"/>
      <c r="I1" s="68"/>
    </row>
    <row r="2" spans="1:9" ht="21.75" customHeight="1" thickTop="1" x14ac:dyDescent="0.25">
      <c r="A2" s="42" t="s">
        <v>1</v>
      </c>
      <c r="B2" s="28" t="s">
        <v>56</v>
      </c>
      <c r="C2" s="29" t="s">
        <v>70</v>
      </c>
      <c r="D2" s="29" t="s">
        <v>59</v>
      </c>
      <c r="E2" s="29" t="s">
        <v>73</v>
      </c>
      <c r="F2" s="37" t="s">
        <v>60</v>
      </c>
      <c r="G2" s="37" t="s">
        <v>61</v>
      </c>
      <c r="H2" s="37" t="s">
        <v>71</v>
      </c>
      <c r="I2" s="31" t="s">
        <v>63</v>
      </c>
    </row>
    <row r="3" spans="1:9" ht="21.75" customHeight="1" x14ac:dyDescent="0.25">
      <c r="A3" s="43" t="s">
        <v>3</v>
      </c>
      <c r="B3" s="44">
        <v>153049.41</v>
      </c>
      <c r="C3" s="7">
        <v>190701.36</v>
      </c>
      <c r="D3" s="7">
        <v>109362.29</v>
      </c>
      <c r="E3" s="7">
        <v>119106</v>
      </c>
      <c r="F3" s="18">
        <v>115631.28</v>
      </c>
      <c r="G3" s="18">
        <v>139716</v>
      </c>
      <c r="H3" s="18">
        <v>147099</v>
      </c>
      <c r="I3" s="8">
        <v>148068.35999999999</v>
      </c>
    </row>
    <row r="4" spans="1:9" ht="21.75" customHeight="1" x14ac:dyDescent="0.25">
      <c r="A4" s="43" t="s">
        <v>5</v>
      </c>
      <c r="B4" s="44">
        <v>7.2</v>
      </c>
      <c r="C4" s="7">
        <v>0.4</v>
      </c>
      <c r="D4" s="7">
        <v>0.25</v>
      </c>
      <c r="E4" s="40">
        <v>1.8</v>
      </c>
      <c r="F4" s="18">
        <v>0.3</v>
      </c>
      <c r="G4" s="18">
        <v>1</v>
      </c>
      <c r="H4" s="18">
        <v>1.25</v>
      </c>
      <c r="I4" s="8">
        <v>0.75</v>
      </c>
    </row>
    <row r="5" spans="1:9" ht="21.75" customHeight="1" x14ac:dyDescent="0.25">
      <c r="A5" s="43" t="s">
        <v>6</v>
      </c>
      <c r="B5" s="44">
        <v>26.54</v>
      </c>
      <c r="C5" s="7">
        <v>19.7</v>
      </c>
      <c r="D5" s="7">
        <v>10.28</v>
      </c>
      <c r="E5" s="7">
        <v>22</v>
      </c>
      <c r="F5" s="18">
        <v>15.5</v>
      </c>
      <c r="G5" s="18">
        <v>10</v>
      </c>
      <c r="H5" s="18">
        <v>19.5</v>
      </c>
      <c r="I5" s="8">
        <v>18.899999999999999</v>
      </c>
    </row>
    <row r="6" spans="1:9" ht="21.75" customHeight="1" x14ac:dyDescent="0.25">
      <c r="A6" s="38"/>
      <c r="B6" s="60" t="s">
        <v>66</v>
      </c>
      <c r="C6" s="61"/>
      <c r="D6" s="61"/>
      <c r="E6" s="61"/>
      <c r="F6" s="61"/>
      <c r="G6" s="61"/>
      <c r="H6" s="61"/>
      <c r="I6" s="62"/>
    </row>
    <row r="7" spans="1:9" ht="21.75" customHeight="1" x14ac:dyDescent="0.25">
      <c r="A7" s="43" t="s">
        <v>3</v>
      </c>
      <c r="B7" s="45">
        <f t="shared" ref="B7:I9" si="0">IF(B3="","---",(MIN($B3:$I3)/B3)*$B14)</f>
        <v>62.166324130226961</v>
      </c>
      <c r="C7" s="9">
        <f t="shared" si="0"/>
        <v>49.89224633741469</v>
      </c>
      <c r="D7" s="9">
        <f t="shared" si="0"/>
        <v>87</v>
      </c>
      <c r="E7" s="9">
        <f t="shared" si="0"/>
        <v>79.882787013248702</v>
      </c>
      <c r="F7" s="9">
        <f t="shared" si="0"/>
        <v>82.283264787867083</v>
      </c>
      <c r="G7" s="9">
        <f t="shared" si="0"/>
        <v>68.098995319075826</v>
      </c>
      <c r="H7" s="9">
        <f t="shared" si="0"/>
        <v>64.681059898435748</v>
      </c>
      <c r="I7" s="10">
        <f t="shared" si="0"/>
        <v>64.257612024608093</v>
      </c>
    </row>
    <row r="8" spans="1:9" ht="21.75" customHeight="1" x14ac:dyDescent="0.25">
      <c r="A8" s="43" t="s">
        <v>5</v>
      </c>
      <c r="B8" s="45">
        <f t="shared" si="0"/>
        <v>0.34722222222222221</v>
      </c>
      <c r="C8" s="9">
        <f t="shared" si="0"/>
        <v>6.25</v>
      </c>
      <c r="D8" s="9">
        <f t="shared" si="0"/>
        <v>10</v>
      </c>
      <c r="E8" s="9">
        <f t="shared" si="0"/>
        <v>1.3888888888888888</v>
      </c>
      <c r="F8" s="9">
        <f t="shared" si="0"/>
        <v>8.3333333333333339</v>
      </c>
      <c r="G8" s="9">
        <f t="shared" si="0"/>
        <v>2.5</v>
      </c>
      <c r="H8" s="9">
        <f t="shared" si="0"/>
        <v>2</v>
      </c>
      <c r="I8" s="10">
        <f t="shared" si="0"/>
        <v>3.333333333333333</v>
      </c>
    </row>
    <row r="9" spans="1:9" ht="21.75" customHeight="1" x14ac:dyDescent="0.25">
      <c r="A9" s="43" t="s">
        <v>6</v>
      </c>
      <c r="B9" s="45">
        <f t="shared" si="0"/>
        <v>1.1303692539562924</v>
      </c>
      <c r="C9" s="9">
        <f t="shared" si="0"/>
        <v>1.5228426395939085</v>
      </c>
      <c r="D9" s="9">
        <f t="shared" si="0"/>
        <v>2.918287937743191</v>
      </c>
      <c r="E9" s="9">
        <f t="shared" si="0"/>
        <v>1.3636363636363635</v>
      </c>
      <c r="F9" s="9">
        <f t="shared" si="0"/>
        <v>1.935483870967742</v>
      </c>
      <c r="G9" s="9">
        <f t="shared" si="0"/>
        <v>3</v>
      </c>
      <c r="H9" s="9">
        <f t="shared" si="0"/>
        <v>1.5384615384615383</v>
      </c>
      <c r="I9" s="10">
        <f t="shared" si="0"/>
        <v>1.5873015873015874</v>
      </c>
    </row>
    <row r="10" spans="1:9" ht="21.75" customHeight="1" thickBot="1" x14ac:dyDescent="0.3">
      <c r="A10" s="39" t="s">
        <v>2</v>
      </c>
      <c r="B10" s="46">
        <f>SUM(B7:B9)</f>
        <v>63.643915606405471</v>
      </c>
      <c r="C10" s="20">
        <f>SUM(C7:C9)</f>
        <v>57.665088977008601</v>
      </c>
      <c r="D10" s="20">
        <f t="shared" ref="D10:I10" si="1">SUM(D7:D9)</f>
        <v>99.918287937743187</v>
      </c>
      <c r="E10" s="20">
        <f t="shared" si="1"/>
        <v>82.635312265773948</v>
      </c>
      <c r="F10" s="20">
        <f>SUM(F7:F9)</f>
        <v>92.552081992168155</v>
      </c>
      <c r="G10" s="20">
        <f>SUM(G7:G9)</f>
        <v>73.598995319075826</v>
      </c>
      <c r="H10" s="20">
        <f>SUM(H7:H9)</f>
        <v>68.219521436897281</v>
      </c>
      <c r="I10" s="21">
        <f t="shared" si="1"/>
        <v>69.178246945243004</v>
      </c>
    </row>
    <row r="11" spans="1:9" ht="21.75" customHeight="1" thickTop="1" x14ac:dyDescent="0.25">
      <c r="A11" s="11"/>
      <c r="B11" s="11"/>
      <c r="C11" s="11"/>
      <c r="D11" s="11"/>
      <c r="E11" s="11"/>
      <c r="F11" s="11"/>
      <c r="G11" s="11"/>
      <c r="H11" s="11"/>
      <c r="I11" s="11"/>
    </row>
    <row r="12" spans="1:9" ht="21.75" customHeight="1" thickBot="1" x14ac:dyDescent="0.3">
      <c r="A12" s="11"/>
      <c r="B12" s="6"/>
      <c r="C12" s="6"/>
      <c r="D12" s="11"/>
      <c r="E12" s="11"/>
      <c r="F12" s="11"/>
      <c r="G12" s="11"/>
      <c r="H12" s="11"/>
      <c r="I12" s="11"/>
    </row>
    <row r="13" spans="1:9" ht="21.75" customHeight="1" thickTop="1" x14ac:dyDescent="0.25">
      <c r="A13" s="12"/>
      <c r="B13" s="13" t="s">
        <v>0</v>
      </c>
      <c r="C13" s="34"/>
      <c r="D13" s="11"/>
      <c r="E13" s="11"/>
      <c r="F13" s="11"/>
      <c r="G13" s="11"/>
      <c r="H13" s="11"/>
      <c r="I13" s="11"/>
    </row>
    <row r="14" spans="1:9" ht="21.75" customHeight="1" x14ac:dyDescent="0.25">
      <c r="A14" s="14" t="s">
        <v>3</v>
      </c>
      <c r="B14" s="15">
        <v>87</v>
      </c>
      <c r="C14" s="35"/>
      <c r="D14" s="11"/>
      <c r="E14" s="11"/>
      <c r="F14" s="11"/>
      <c r="G14" s="11"/>
      <c r="H14" s="11"/>
      <c r="I14" s="11"/>
    </row>
    <row r="15" spans="1:9" ht="21.75" customHeight="1" x14ac:dyDescent="0.25">
      <c r="A15" s="14" t="s">
        <v>5</v>
      </c>
      <c r="B15" s="15">
        <v>10</v>
      </c>
      <c r="C15" s="35"/>
      <c r="D15" s="11"/>
      <c r="E15" s="11"/>
      <c r="F15" s="11"/>
      <c r="G15" s="11"/>
      <c r="H15" s="11"/>
      <c r="I15" s="11"/>
    </row>
    <row r="16" spans="1:9" ht="21.75" customHeight="1" thickBot="1" x14ac:dyDescent="0.3">
      <c r="A16" s="16" t="s">
        <v>6</v>
      </c>
      <c r="B16" s="17">
        <v>3</v>
      </c>
      <c r="C16" s="35"/>
      <c r="D16" s="11"/>
      <c r="E16" s="11"/>
      <c r="F16" s="11"/>
      <c r="G16" s="11"/>
      <c r="H16" s="11"/>
      <c r="I16" s="11"/>
    </row>
    <row r="17" spans="1:6" ht="21.75" customHeight="1" thickTop="1" x14ac:dyDescent="0.25">
      <c r="A17" s="30"/>
      <c r="B17" s="27"/>
      <c r="C17" s="27"/>
      <c r="D17" s="27"/>
      <c r="E17" s="30"/>
      <c r="F17" s="11"/>
    </row>
    <row r="18" spans="1:6" x14ac:dyDescent="0.25">
      <c r="A18" s="11"/>
      <c r="B18" s="11"/>
      <c r="C18" s="11"/>
      <c r="D18" s="11"/>
      <c r="E18" s="11"/>
      <c r="F18" s="11"/>
    </row>
    <row r="19" spans="1:6" x14ac:dyDescent="0.25">
      <c r="A19" s="11"/>
      <c r="B19" s="11"/>
      <c r="C19" s="11"/>
      <c r="D19" s="11"/>
      <c r="E19" s="11"/>
      <c r="F19" s="11"/>
    </row>
  </sheetData>
  <mergeCells count="2">
    <mergeCell ref="B6:I6"/>
    <mergeCell ref="A1:I1"/>
  </mergeCells>
  <conditionalFormatting sqref="B10:I10">
    <cfRule type="expression" dxfId="2" priority="1">
      <formula>B10=MAX($B10:$I10)</formula>
    </cfRule>
  </conditionalFormatting>
  <pageMargins left="0.7" right="0.7" top="0.75" bottom="0.75" header="0.3" footer="0.3"/>
  <pageSetup paperSize="9" scale="56" fitToHeight="0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21"/>
  <sheetViews>
    <sheetView topLeftCell="B1" zoomScale="120" zoomScaleNormal="120" workbookViewId="0">
      <selection activeCell="G14" sqref="G14"/>
    </sheetView>
  </sheetViews>
  <sheetFormatPr defaultRowHeight="15" x14ac:dyDescent="0.25"/>
  <cols>
    <col min="1" max="1" width="73.7109375" customWidth="1"/>
    <col min="2" max="8" width="18.7109375" customWidth="1"/>
    <col min="9" max="9" width="19.7109375" customWidth="1"/>
    <col min="10" max="10" width="20.7109375" customWidth="1"/>
  </cols>
  <sheetData>
    <row r="1" spans="1:10" ht="21.75" customHeight="1" thickTop="1" thickBot="1" x14ac:dyDescent="0.3">
      <c r="A1" s="63" t="s">
        <v>10</v>
      </c>
      <c r="B1" s="64"/>
      <c r="C1" s="64"/>
      <c r="D1" s="64"/>
      <c r="E1" s="64"/>
      <c r="F1" s="64"/>
      <c r="G1" s="64"/>
      <c r="H1" s="64"/>
      <c r="I1" s="64"/>
      <c r="J1" s="65"/>
    </row>
    <row r="2" spans="1:10" ht="21.75" customHeight="1" thickTop="1" thickBot="1" x14ac:dyDescent="0.3">
      <c r="A2" s="47" t="s">
        <v>1</v>
      </c>
      <c r="B2" s="48" t="s">
        <v>56</v>
      </c>
      <c r="C2" s="49" t="s">
        <v>77</v>
      </c>
      <c r="D2" s="49" t="s">
        <v>59</v>
      </c>
      <c r="E2" s="49" t="s">
        <v>60</v>
      </c>
      <c r="F2" s="49" t="s">
        <v>68</v>
      </c>
      <c r="G2" s="49" t="s">
        <v>61</v>
      </c>
      <c r="H2" s="49" t="s">
        <v>71</v>
      </c>
      <c r="I2" s="49" t="s">
        <v>72</v>
      </c>
      <c r="J2" s="51" t="s">
        <v>63</v>
      </c>
    </row>
    <row r="3" spans="1:10" ht="21.75" customHeight="1" thickTop="1" x14ac:dyDescent="0.25">
      <c r="A3" s="56" t="s">
        <v>3</v>
      </c>
      <c r="B3" s="59">
        <v>37066.32</v>
      </c>
      <c r="C3" s="52">
        <v>39679.800000000003</v>
      </c>
      <c r="D3" s="52">
        <v>36711.35</v>
      </c>
      <c r="E3" s="52">
        <v>35601</v>
      </c>
      <c r="F3" s="52">
        <v>40737.599999999999</v>
      </c>
      <c r="G3" s="52">
        <v>37697.040000000001</v>
      </c>
      <c r="H3" s="52">
        <v>40713</v>
      </c>
      <c r="I3" s="52">
        <v>40430.160000000003</v>
      </c>
      <c r="J3" s="54">
        <v>40117.68</v>
      </c>
    </row>
    <row r="4" spans="1:10" ht="21.75" customHeight="1" x14ac:dyDescent="0.25">
      <c r="A4" s="43" t="s">
        <v>6</v>
      </c>
      <c r="B4" s="44">
        <v>26.54</v>
      </c>
      <c r="C4" s="7">
        <v>17</v>
      </c>
      <c r="D4" s="7">
        <v>10.28</v>
      </c>
      <c r="E4" s="7">
        <v>15.5</v>
      </c>
      <c r="F4" s="7">
        <v>12</v>
      </c>
      <c r="G4" s="7">
        <v>10</v>
      </c>
      <c r="H4" s="7">
        <v>19.5</v>
      </c>
      <c r="I4" s="7">
        <v>17</v>
      </c>
      <c r="J4" s="8">
        <v>18.899999999999999</v>
      </c>
    </row>
    <row r="5" spans="1:10" ht="21.75" customHeight="1" x14ac:dyDescent="0.25">
      <c r="A5" s="38"/>
      <c r="B5" s="60" t="s">
        <v>66</v>
      </c>
      <c r="C5" s="61"/>
      <c r="D5" s="61"/>
      <c r="E5" s="61"/>
      <c r="F5" s="61"/>
      <c r="G5" s="61"/>
      <c r="H5" s="61"/>
      <c r="I5" s="61"/>
      <c r="J5" s="62"/>
    </row>
    <row r="6" spans="1:10" ht="21.75" customHeight="1" x14ac:dyDescent="0.25">
      <c r="A6" s="43" t="s">
        <v>3</v>
      </c>
      <c r="B6" s="45">
        <f t="shared" ref="B6:J6" si="0">IF(B3="","---",(MIN($B3:$J3)/B3)*$B12)</f>
        <v>93.165358740765214</v>
      </c>
      <c r="C6" s="9">
        <f t="shared" si="0"/>
        <v>87.029092888573018</v>
      </c>
      <c r="D6" s="9">
        <f t="shared" si="0"/>
        <v>94.06619478717073</v>
      </c>
      <c r="E6" s="9">
        <f t="shared" si="0"/>
        <v>97</v>
      </c>
      <c r="F6" s="9">
        <f t="shared" si="0"/>
        <v>84.769279486273135</v>
      </c>
      <c r="G6" s="9">
        <f t="shared" si="0"/>
        <v>91.606582373576288</v>
      </c>
      <c r="H6" s="9">
        <f t="shared" si="0"/>
        <v>84.820499594724041</v>
      </c>
      <c r="I6" s="9">
        <f t="shared" si="0"/>
        <v>85.413884090490853</v>
      </c>
      <c r="J6" s="10">
        <f t="shared" si="0"/>
        <v>86.079180052286176</v>
      </c>
    </row>
    <row r="7" spans="1:10" ht="21.75" customHeight="1" x14ac:dyDescent="0.25">
      <c r="A7" s="43" t="s">
        <v>6</v>
      </c>
      <c r="B7" s="45">
        <f>IF(B4="","---",(MIN($B4:$J4)/B4)* $B13)</f>
        <v>1.1303692539562924</v>
      </c>
      <c r="C7" s="9">
        <f>IF(C4="","---",(MIN($B4:$J4)/C4)*$B13)</f>
        <v>1.7647058823529411</v>
      </c>
      <c r="D7" s="9">
        <f t="shared" ref="D7:J7" si="1">IF(D4="","---",(MIN($B4:$J4)/D4)* $B13)</f>
        <v>2.918287937743191</v>
      </c>
      <c r="E7" s="9">
        <f t="shared" si="1"/>
        <v>1.935483870967742</v>
      </c>
      <c r="F7" s="9">
        <f t="shared" si="1"/>
        <v>2.5</v>
      </c>
      <c r="G7" s="9">
        <f t="shared" si="1"/>
        <v>3</v>
      </c>
      <c r="H7" s="9">
        <f t="shared" si="1"/>
        <v>1.5384615384615383</v>
      </c>
      <c r="I7" s="9">
        <f t="shared" si="1"/>
        <v>1.7647058823529411</v>
      </c>
      <c r="J7" s="10">
        <f t="shared" si="1"/>
        <v>1.5873015873015874</v>
      </c>
    </row>
    <row r="8" spans="1:10" ht="21.75" customHeight="1" thickBot="1" x14ac:dyDescent="0.3">
      <c r="A8" s="39" t="s">
        <v>2</v>
      </c>
      <c r="B8" s="46">
        <f>SUM(B6:B7)</f>
        <v>94.295727994721503</v>
      </c>
      <c r="C8" s="20">
        <f>SUM(C6:C7)</f>
        <v>88.79379877092596</v>
      </c>
      <c r="D8" s="20">
        <f t="shared" ref="D8:J8" si="2">SUM(D6:D7)</f>
        <v>96.984482724913917</v>
      </c>
      <c r="E8" s="20">
        <f t="shared" si="2"/>
        <v>98.935483870967744</v>
      </c>
      <c r="F8" s="20">
        <f t="shared" si="2"/>
        <v>87.269279486273135</v>
      </c>
      <c r="G8" s="20">
        <f t="shared" si="2"/>
        <v>94.606582373576288</v>
      </c>
      <c r="H8" s="20">
        <f t="shared" si="2"/>
        <v>86.358961133185574</v>
      </c>
      <c r="I8" s="20">
        <f t="shared" si="2"/>
        <v>87.178589972843795</v>
      </c>
      <c r="J8" s="21">
        <f t="shared" si="2"/>
        <v>87.666481639587758</v>
      </c>
    </row>
    <row r="9" spans="1:10" ht="21.75" customHeight="1" thickTop="1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</row>
    <row r="10" spans="1:10" ht="21.75" customHeight="1" thickBot="1" x14ac:dyDescent="0.3">
      <c r="A10" s="11"/>
      <c r="B10" s="6"/>
      <c r="C10" s="11"/>
      <c r="D10" s="11"/>
      <c r="E10" s="11"/>
      <c r="F10" s="11"/>
      <c r="G10" s="11"/>
      <c r="H10" s="11"/>
      <c r="I10" s="11"/>
      <c r="J10" s="11"/>
    </row>
    <row r="11" spans="1:10" ht="21.75" customHeight="1" thickTop="1" x14ac:dyDescent="0.25">
      <c r="A11" s="12"/>
      <c r="B11" s="13" t="s">
        <v>0</v>
      </c>
      <c r="C11" s="11"/>
      <c r="D11" s="11"/>
      <c r="E11" s="11"/>
      <c r="F11" s="11"/>
      <c r="G11" s="11"/>
      <c r="H11" s="11"/>
      <c r="I11" s="11"/>
      <c r="J11" s="11"/>
    </row>
    <row r="12" spans="1:10" ht="21.75" customHeight="1" x14ac:dyDescent="0.25">
      <c r="A12" s="14" t="s">
        <v>3</v>
      </c>
      <c r="B12" s="15">
        <v>97</v>
      </c>
      <c r="C12" s="11"/>
      <c r="D12" s="11"/>
      <c r="E12" s="11"/>
      <c r="F12" s="11"/>
      <c r="G12" s="11"/>
      <c r="H12" s="11"/>
      <c r="I12" s="11"/>
      <c r="J12" s="11"/>
    </row>
    <row r="13" spans="1:10" ht="21.75" customHeight="1" thickBot="1" x14ac:dyDescent="0.3">
      <c r="A13" s="16" t="s">
        <v>6</v>
      </c>
      <c r="B13" s="17">
        <v>3</v>
      </c>
      <c r="C13" s="11"/>
      <c r="D13" s="11"/>
      <c r="E13" s="11"/>
      <c r="F13" s="11"/>
      <c r="G13" s="11"/>
      <c r="H13" s="11"/>
      <c r="I13" s="11"/>
      <c r="J13" s="11"/>
    </row>
    <row r="14" spans="1:10" ht="21.75" customHeight="1" thickTop="1" x14ac:dyDescent="0.25">
      <c r="A14" s="30"/>
      <c r="B14" s="27"/>
      <c r="C14" s="30"/>
      <c r="D14" s="11"/>
      <c r="E14" s="11"/>
      <c r="F14" s="11"/>
      <c r="G14" s="11"/>
      <c r="H14" s="11"/>
      <c r="I14" s="11"/>
    </row>
    <row r="15" spans="1:10" x14ac:dyDescent="0.25">
      <c r="A15" s="11"/>
      <c r="B15" s="11"/>
      <c r="C15" s="11"/>
      <c r="D15" s="11"/>
      <c r="E15" s="11"/>
      <c r="F15" s="11"/>
      <c r="G15" s="11"/>
      <c r="H15" s="11"/>
      <c r="I15" s="11"/>
    </row>
    <row r="16" spans="1:10" x14ac:dyDescent="0.25">
      <c r="A16" s="11"/>
      <c r="B16" s="11"/>
      <c r="C16" s="11"/>
      <c r="D16" s="11"/>
      <c r="E16" s="11"/>
      <c r="F16" s="11"/>
      <c r="G16" s="11"/>
      <c r="H16" s="11"/>
      <c r="I16" s="11"/>
    </row>
    <row r="17" spans="1:9" x14ac:dyDescent="0.25">
      <c r="A17" s="11"/>
      <c r="B17" s="11"/>
      <c r="C17" s="11"/>
      <c r="D17" s="11"/>
      <c r="E17" s="11"/>
      <c r="F17" s="11"/>
      <c r="G17" s="11"/>
      <c r="H17" s="11"/>
      <c r="I17" s="11"/>
    </row>
    <row r="18" spans="1:9" x14ac:dyDescent="0.25">
      <c r="A18" s="11"/>
      <c r="B18" s="11"/>
      <c r="C18" s="11"/>
      <c r="D18" s="11"/>
      <c r="E18" s="11"/>
      <c r="F18" s="11"/>
      <c r="G18" s="11"/>
      <c r="H18" s="11"/>
      <c r="I18" s="11"/>
    </row>
    <row r="19" spans="1:9" x14ac:dyDescent="0.25">
      <c r="A19" s="11"/>
      <c r="B19" s="11"/>
      <c r="C19" s="11"/>
      <c r="D19" s="11"/>
      <c r="E19" s="11"/>
      <c r="F19" s="11"/>
      <c r="G19" s="11"/>
      <c r="H19" s="11"/>
      <c r="I19" s="11"/>
    </row>
    <row r="20" spans="1:9" x14ac:dyDescent="0.25">
      <c r="A20" s="11"/>
      <c r="B20" s="11"/>
      <c r="C20" s="11"/>
      <c r="D20" s="11"/>
      <c r="E20" s="11"/>
      <c r="F20" s="11"/>
      <c r="G20" s="11"/>
      <c r="H20" s="11"/>
      <c r="I20" s="11"/>
    </row>
    <row r="21" spans="1:9" x14ac:dyDescent="0.25">
      <c r="A21" s="11"/>
      <c r="B21" s="11"/>
      <c r="C21" s="11"/>
      <c r="D21" s="11"/>
      <c r="E21" s="11"/>
      <c r="F21" s="11"/>
      <c r="G21" s="11"/>
      <c r="H21" s="11"/>
      <c r="I21" s="11"/>
    </row>
  </sheetData>
  <mergeCells count="2">
    <mergeCell ref="A1:J1"/>
    <mergeCell ref="B5:J5"/>
  </mergeCells>
  <conditionalFormatting sqref="B8:J8">
    <cfRule type="expression" dxfId="1" priority="76">
      <formula>B8=MAX($B8:$J8)</formula>
    </cfRule>
  </conditionalFormatting>
  <pageMargins left="0.7" right="0.7" top="0.75" bottom="0.75" header="0.3" footer="0.3"/>
  <pageSetup paperSize="9" scale="53" fitToHeight="0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14"/>
  <sheetViews>
    <sheetView tabSelected="1" zoomScale="140" zoomScaleNormal="140" workbookViewId="0">
      <selection activeCell="C18" sqref="C18"/>
    </sheetView>
  </sheetViews>
  <sheetFormatPr defaultRowHeight="15" x14ac:dyDescent="0.25"/>
  <cols>
    <col min="1" max="1" width="73.7109375" customWidth="1"/>
    <col min="2" max="6" width="18.7109375" customWidth="1"/>
    <col min="7" max="7" width="20.7109375" customWidth="1"/>
  </cols>
  <sheetData>
    <row r="1" spans="1:7" ht="21.75" customHeight="1" thickTop="1" thickBot="1" x14ac:dyDescent="0.3">
      <c r="A1" s="63" t="s">
        <v>9</v>
      </c>
      <c r="B1" s="64"/>
      <c r="C1" s="64"/>
      <c r="D1" s="64"/>
      <c r="E1" s="64"/>
      <c r="F1" s="64"/>
      <c r="G1" s="65"/>
    </row>
    <row r="2" spans="1:7" ht="21.75" customHeight="1" thickTop="1" thickBot="1" x14ac:dyDescent="0.3">
      <c r="A2" s="47" t="s">
        <v>1</v>
      </c>
      <c r="B2" s="48" t="s">
        <v>56</v>
      </c>
      <c r="C2" s="49" t="s">
        <v>59</v>
      </c>
      <c r="D2" s="49" t="s">
        <v>60</v>
      </c>
      <c r="E2" s="49" t="s">
        <v>61</v>
      </c>
      <c r="F2" s="49" t="s">
        <v>62</v>
      </c>
      <c r="G2" s="51" t="s">
        <v>63</v>
      </c>
    </row>
    <row r="3" spans="1:7" ht="21.75" customHeight="1" thickTop="1" x14ac:dyDescent="0.25">
      <c r="A3" s="56" t="s">
        <v>3</v>
      </c>
      <c r="B3" s="59">
        <v>26909</v>
      </c>
      <c r="C3" s="52">
        <v>40445.33</v>
      </c>
      <c r="D3" s="52">
        <v>37984.080000000002</v>
      </c>
      <c r="E3" s="52">
        <v>29894.04</v>
      </c>
      <c r="F3" s="52">
        <v>31661.43</v>
      </c>
      <c r="G3" s="54">
        <v>40147.199999999997</v>
      </c>
    </row>
    <row r="4" spans="1:7" ht="21.75" customHeight="1" x14ac:dyDescent="0.25">
      <c r="A4" s="43" t="s">
        <v>6</v>
      </c>
      <c r="B4" s="44">
        <v>26.54</v>
      </c>
      <c r="C4" s="7">
        <v>10.28</v>
      </c>
      <c r="D4" s="7">
        <v>15.5</v>
      </c>
      <c r="E4" s="7">
        <v>10</v>
      </c>
      <c r="F4" s="7">
        <v>17</v>
      </c>
      <c r="G4" s="8">
        <v>18.899999999999999</v>
      </c>
    </row>
    <row r="5" spans="1:7" ht="21.75" customHeight="1" x14ac:dyDescent="0.25">
      <c r="A5" s="38"/>
      <c r="B5" s="60" t="s">
        <v>66</v>
      </c>
      <c r="C5" s="61"/>
      <c r="D5" s="61"/>
      <c r="E5" s="61"/>
      <c r="F5" s="61"/>
      <c r="G5" s="62"/>
    </row>
    <row r="6" spans="1:7" ht="21.75" customHeight="1" x14ac:dyDescent="0.25">
      <c r="A6" s="43" t="s">
        <v>3</v>
      </c>
      <c r="B6" s="45">
        <f t="shared" ref="B6:G6" si="0">IF(B3="","---",(MIN($B3:$G3)/B3)*$B12)</f>
        <v>97</v>
      </c>
      <c r="C6" s="9">
        <f t="shared" si="0"/>
        <v>64.53583145445964</v>
      </c>
      <c r="D6" s="9">
        <f t="shared" si="0"/>
        <v>68.717552195551391</v>
      </c>
      <c r="E6" s="9">
        <f t="shared" si="0"/>
        <v>87.314160280778367</v>
      </c>
      <c r="F6" s="9">
        <f t="shared" si="0"/>
        <v>82.440148786709884</v>
      </c>
      <c r="G6" s="10">
        <f t="shared" si="0"/>
        <v>65.015069544077804</v>
      </c>
    </row>
    <row r="7" spans="1:7" ht="21.75" customHeight="1" x14ac:dyDescent="0.25">
      <c r="A7" s="43" t="s">
        <v>6</v>
      </c>
      <c r="B7" s="45">
        <f t="shared" ref="B7:G7" si="1">IF(B4="","---",(MIN($B4:$G4)/B4)* $B13)</f>
        <v>1.1303692539562924</v>
      </c>
      <c r="C7" s="9">
        <f t="shared" si="1"/>
        <v>2.918287937743191</v>
      </c>
      <c r="D7" s="9">
        <f t="shared" si="1"/>
        <v>1.935483870967742</v>
      </c>
      <c r="E7" s="9">
        <f t="shared" si="1"/>
        <v>3</v>
      </c>
      <c r="F7" s="9">
        <f t="shared" si="1"/>
        <v>1.7647058823529411</v>
      </c>
      <c r="G7" s="10">
        <f t="shared" si="1"/>
        <v>1.5873015873015874</v>
      </c>
    </row>
    <row r="8" spans="1:7" ht="21.75" customHeight="1" thickBot="1" x14ac:dyDescent="0.3">
      <c r="A8" s="39" t="s">
        <v>2</v>
      </c>
      <c r="B8" s="46">
        <f>SUM(B6:B7)</f>
        <v>98.130369253956289</v>
      </c>
      <c r="C8" s="20">
        <f t="shared" ref="C8:G8" si="2">SUM(C6:C7)</f>
        <v>67.454119392202827</v>
      </c>
      <c r="D8" s="20">
        <f t="shared" si="2"/>
        <v>70.653036066519135</v>
      </c>
      <c r="E8" s="20">
        <f t="shared" si="2"/>
        <v>90.314160280778367</v>
      </c>
      <c r="F8" s="20">
        <f t="shared" si="2"/>
        <v>84.204854669062826</v>
      </c>
      <c r="G8" s="21">
        <f t="shared" si="2"/>
        <v>66.602371131379385</v>
      </c>
    </row>
    <row r="9" spans="1:7" ht="21.75" customHeight="1" thickTop="1" x14ac:dyDescent="0.25">
      <c r="A9" s="11"/>
      <c r="B9" s="11"/>
      <c r="C9" s="11"/>
      <c r="D9" s="11"/>
      <c r="E9" s="11"/>
      <c r="F9" s="11"/>
      <c r="G9" s="11"/>
    </row>
    <row r="10" spans="1:7" ht="21.75" customHeight="1" thickBot="1" x14ac:dyDescent="0.3">
      <c r="A10" s="11"/>
      <c r="B10" s="6"/>
      <c r="C10" s="11"/>
      <c r="D10" s="11"/>
      <c r="E10" s="11"/>
      <c r="F10" s="11"/>
      <c r="G10" s="11"/>
    </row>
    <row r="11" spans="1:7" ht="21.75" customHeight="1" thickTop="1" x14ac:dyDescent="0.25">
      <c r="A11" s="12"/>
      <c r="B11" s="13" t="s">
        <v>0</v>
      </c>
      <c r="C11" s="11"/>
      <c r="D11" s="11"/>
      <c r="E11" s="11"/>
      <c r="F11" s="11"/>
      <c r="G11" s="11"/>
    </row>
    <row r="12" spans="1:7" ht="21.75" customHeight="1" x14ac:dyDescent="0.25">
      <c r="A12" s="14" t="s">
        <v>3</v>
      </c>
      <c r="B12" s="15">
        <v>97</v>
      </c>
      <c r="C12" s="11"/>
      <c r="D12" s="11"/>
      <c r="E12" s="11"/>
      <c r="F12" s="11"/>
      <c r="G12" s="11"/>
    </row>
    <row r="13" spans="1:7" ht="21.75" customHeight="1" thickBot="1" x14ac:dyDescent="0.3">
      <c r="A13" s="16" t="s">
        <v>6</v>
      </c>
      <c r="B13" s="17">
        <v>3</v>
      </c>
      <c r="C13" s="11"/>
      <c r="D13" s="11"/>
      <c r="E13" s="11"/>
      <c r="F13" s="11"/>
      <c r="G13" s="11"/>
    </row>
    <row r="14" spans="1:7" ht="21.75" customHeight="1" thickTop="1" x14ac:dyDescent="0.25"/>
  </sheetData>
  <mergeCells count="2">
    <mergeCell ref="A1:G1"/>
    <mergeCell ref="B5:G5"/>
  </mergeCells>
  <conditionalFormatting sqref="B8:G8">
    <cfRule type="expression" dxfId="0" priority="1">
      <formula>B8=MAX($B8:$G8)</formula>
    </cfRule>
  </conditionalFormatting>
  <pageMargins left="0.7" right="0.7" top="0.75" bottom="0.75" header="0.3" footer="0.3"/>
  <pageSetup paperSize="9" scale="6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26"/>
  <sheetViews>
    <sheetView topLeftCell="D1" zoomScaleNormal="100" zoomScalePageLayoutView="110" workbookViewId="0">
      <selection activeCell="I14" sqref="I14"/>
    </sheetView>
  </sheetViews>
  <sheetFormatPr defaultRowHeight="15" x14ac:dyDescent="0.25"/>
  <cols>
    <col min="1" max="1" width="71.85546875" bestFit="1" customWidth="1"/>
    <col min="2" max="14" width="18.7109375" customWidth="1"/>
  </cols>
  <sheetData>
    <row r="1" spans="1:14" ht="32.25" customHeight="1" thickTop="1" thickBot="1" x14ac:dyDescent="0.3">
      <c r="A1" s="66" t="s">
        <v>13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8"/>
    </row>
    <row r="2" spans="1:14" ht="21.75" customHeight="1" thickTop="1" x14ac:dyDescent="0.25">
      <c r="A2" s="42" t="s">
        <v>1</v>
      </c>
      <c r="B2" s="28" t="s">
        <v>54</v>
      </c>
      <c r="C2" s="29" t="s">
        <v>74</v>
      </c>
      <c r="D2" s="29" t="s">
        <v>56</v>
      </c>
      <c r="E2" s="29" t="s">
        <v>70</v>
      </c>
      <c r="F2" s="29" t="s">
        <v>57</v>
      </c>
      <c r="G2" s="29" t="s">
        <v>59</v>
      </c>
      <c r="H2" s="29" t="s">
        <v>73</v>
      </c>
      <c r="I2" s="37" t="s">
        <v>75</v>
      </c>
      <c r="J2" s="37" t="s">
        <v>61</v>
      </c>
      <c r="K2" s="37" t="s">
        <v>71</v>
      </c>
      <c r="L2" s="37" t="s">
        <v>63</v>
      </c>
      <c r="M2" s="37" t="s">
        <v>64</v>
      </c>
      <c r="N2" s="31" t="s">
        <v>65</v>
      </c>
    </row>
    <row r="3" spans="1:14" ht="21.75" customHeight="1" x14ac:dyDescent="0.25">
      <c r="A3" s="43" t="s">
        <v>3</v>
      </c>
      <c r="B3" s="44">
        <f>109670.4+54770.4</f>
        <v>164440.79999999999</v>
      </c>
      <c r="C3" s="7">
        <f>125146.2+67224.6</f>
        <v>192370.8</v>
      </c>
      <c r="D3" s="7">
        <f>130610.57+94434.21</f>
        <v>225044.78000000003</v>
      </c>
      <c r="E3" s="7">
        <f>139853.3+72854.94</f>
        <v>212708.24</v>
      </c>
      <c r="F3" s="7">
        <f>156475.86+125607.98</f>
        <v>282083.83999999997</v>
      </c>
      <c r="G3" s="7">
        <f>140888.75+113498.11</f>
        <v>254386.86</v>
      </c>
      <c r="H3" s="7">
        <f>113422.5+77244</f>
        <v>190666.5</v>
      </c>
      <c r="I3" s="18">
        <f>104547.72+76975.2</f>
        <v>181522.91999999998</v>
      </c>
      <c r="J3" s="18">
        <f>49982.4+49982.4</f>
        <v>99964.800000000003</v>
      </c>
      <c r="K3" s="18">
        <f>114741.9+72550.2</f>
        <v>187292.09999999998</v>
      </c>
      <c r="L3" s="18">
        <f>105681.96+69018.12</f>
        <v>174700.08000000002</v>
      </c>
      <c r="M3" s="18">
        <f>134617.08+128290.54</f>
        <v>262907.62</v>
      </c>
      <c r="N3" s="8">
        <f>92686.39+76445.05</f>
        <v>169131.44</v>
      </c>
    </row>
    <row r="4" spans="1:14" ht="21.75" customHeight="1" x14ac:dyDescent="0.25">
      <c r="A4" s="43" t="s">
        <v>4</v>
      </c>
      <c r="B4" s="44">
        <v>0.3</v>
      </c>
      <c r="C4" s="7">
        <v>15</v>
      </c>
      <c r="D4" s="7">
        <v>14</v>
      </c>
      <c r="E4" s="7">
        <v>0.4</v>
      </c>
      <c r="F4" s="40">
        <v>2.5</v>
      </c>
      <c r="G4" s="7">
        <v>0.15</v>
      </c>
      <c r="H4" s="7">
        <v>4.4000000000000004</v>
      </c>
      <c r="I4" s="18">
        <v>1.25</v>
      </c>
      <c r="J4" s="18">
        <v>0.5</v>
      </c>
      <c r="K4" s="18">
        <v>2.6</v>
      </c>
      <c r="L4" s="18">
        <v>1.5</v>
      </c>
      <c r="M4" s="18">
        <v>0.95</v>
      </c>
      <c r="N4" s="8">
        <v>3.75</v>
      </c>
    </row>
    <row r="5" spans="1:14" ht="21.75" customHeight="1" x14ac:dyDescent="0.25">
      <c r="A5" s="43" t="s">
        <v>5</v>
      </c>
      <c r="B5" s="44">
        <v>0.3</v>
      </c>
      <c r="C5" s="7">
        <v>1</v>
      </c>
      <c r="D5" s="7">
        <v>7.2</v>
      </c>
      <c r="E5" s="7">
        <v>0.4</v>
      </c>
      <c r="F5" s="40">
        <v>1.5</v>
      </c>
      <c r="G5" s="7">
        <v>0.25</v>
      </c>
      <c r="H5" s="7">
        <v>1.8</v>
      </c>
      <c r="I5" s="18">
        <v>0.3</v>
      </c>
      <c r="J5" s="18">
        <v>1</v>
      </c>
      <c r="K5" s="18">
        <v>1.25</v>
      </c>
      <c r="L5" s="18">
        <v>0.75</v>
      </c>
      <c r="M5" s="18">
        <v>0.25</v>
      </c>
      <c r="N5" s="8">
        <v>1.6</v>
      </c>
    </row>
    <row r="6" spans="1:14" ht="21.75" customHeight="1" x14ac:dyDescent="0.25">
      <c r="A6" s="43" t="s">
        <v>6</v>
      </c>
      <c r="B6" s="44">
        <v>9</v>
      </c>
      <c r="C6" s="7">
        <v>9</v>
      </c>
      <c r="D6" s="7">
        <v>26.54</v>
      </c>
      <c r="E6" s="7">
        <v>19.7</v>
      </c>
      <c r="F6" s="7">
        <v>23.8</v>
      </c>
      <c r="G6" s="7">
        <v>10.28</v>
      </c>
      <c r="H6" s="7">
        <v>22</v>
      </c>
      <c r="I6" s="18">
        <v>15.5</v>
      </c>
      <c r="J6" s="18">
        <v>10</v>
      </c>
      <c r="K6" s="18">
        <v>19.5</v>
      </c>
      <c r="L6" s="18">
        <v>18.899999999999999</v>
      </c>
      <c r="M6" s="18">
        <v>10.29</v>
      </c>
      <c r="N6" s="8">
        <v>26.85</v>
      </c>
    </row>
    <row r="7" spans="1:14" ht="21.75" customHeight="1" x14ac:dyDescent="0.25">
      <c r="A7" s="38"/>
      <c r="B7" s="60" t="s">
        <v>66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2"/>
    </row>
    <row r="8" spans="1:14" ht="21.75" customHeight="1" x14ac:dyDescent="0.25">
      <c r="A8" s="43" t="s">
        <v>3</v>
      </c>
      <c r="B8" s="45">
        <f t="shared" ref="B8:N11" si="0">IF(B3="","---",(MIN($B3:$N3)/B3)*$B16)</f>
        <v>51.672139760935245</v>
      </c>
      <c r="C8" s="9">
        <f t="shared" si="0"/>
        <v>44.169946790261314</v>
      </c>
      <c r="D8" s="9">
        <f t="shared" si="0"/>
        <v>37.756965524816877</v>
      </c>
      <c r="E8" s="9">
        <f t="shared" si="0"/>
        <v>39.946774041287732</v>
      </c>
      <c r="F8" s="9">
        <f t="shared" si="0"/>
        <v>30.122278539600146</v>
      </c>
      <c r="G8" s="9">
        <f t="shared" si="0"/>
        <v>33.401913919610472</v>
      </c>
      <c r="H8" s="9">
        <f t="shared" si="0"/>
        <v>44.564766227942506</v>
      </c>
      <c r="I8" s="9">
        <f t="shared" si="0"/>
        <v>46.809559916731189</v>
      </c>
      <c r="J8" s="9">
        <f t="shared" si="0"/>
        <v>85</v>
      </c>
      <c r="K8" s="9">
        <f t="shared" si="0"/>
        <v>45.367679683232772</v>
      </c>
      <c r="L8" s="9">
        <f t="shared" si="0"/>
        <v>48.637688088064976</v>
      </c>
      <c r="M8" s="9">
        <f t="shared" si="0"/>
        <v>32.319367540583272</v>
      </c>
      <c r="N8" s="10">
        <f t="shared" si="0"/>
        <v>50.239080327111267</v>
      </c>
    </row>
    <row r="9" spans="1:14" ht="21.75" customHeight="1" x14ac:dyDescent="0.25">
      <c r="A9" s="43" t="s">
        <v>4</v>
      </c>
      <c r="B9" s="45">
        <f t="shared" si="0"/>
        <v>1</v>
      </c>
      <c r="C9" s="9">
        <f t="shared" si="0"/>
        <v>0.02</v>
      </c>
      <c r="D9" s="9">
        <f t="shared" si="0"/>
        <v>2.1428571428571429E-2</v>
      </c>
      <c r="E9" s="9">
        <f t="shared" si="0"/>
        <v>0.74999999999999989</v>
      </c>
      <c r="F9" s="9">
        <f t="shared" si="0"/>
        <v>0.12</v>
      </c>
      <c r="G9" s="9">
        <f t="shared" si="0"/>
        <v>2</v>
      </c>
      <c r="H9" s="9">
        <f t="shared" si="0"/>
        <v>6.8181818181818177E-2</v>
      </c>
      <c r="I9" s="9">
        <f t="shared" si="0"/>
        <v>0.24</v>
      </c>
      <c r="J9" s="9">
        <f t="shared" si="0"/>
        <v>0.6</v>
      </c>
      <c r="K9" s="9">
        <f t="shared" si="0"/>
        <v>0.11538461538461538</v>
      </c>
      <c r="L9" s="9">
        <f t="shared" si="0"/>
        <v>0.19999999999999998</v>
      </c>
      <c r="M9" s="9">
        <f t="shared" si="0"/>
        <v>0.31578947368421051</v>
      </c>
      <c r="N9" s="10">
        <f t="shared" si="0"/>
        <v>0.08</v>
      </c>
    </row>
    <row r="10" spans="1:14" ht="21.75" customHeight="1" x14ac:dyDescent="0.25">
      <c r="A10" s="43" t="s">
        <v>5</v>
      </c>
      <c r="B10" s="45">
        <f t="shared" si="0"/>
        <v>8.3333333333333339</v>
      </c>
      <c r="C10" s="9">
        <f t="shared" si="0"/>
        <v>2.5</v>
      </c>
      <c r="D10" s="9">
        <f t="shared" si="0"/>
        <v>0.34722222222222221</v>
      </c>
      <c r="E10" s="9">
        <f t="shared" si="0"/>
        <v>6.25</v>
      </c>
      <c r="F10" s="9">
        <f t="shared" si="0"/>
        <v>1.6666666666666665</v>
      </c>
      <c r="G10" s="9">
        <f t="shared" si="0"/>
        <v>10</v>
      </c>
      <c r="H10" s="9">
        <f t="shared" si="0"/>
        <v>1.3888888888888888</v>
      </c>
      <c r="I10" s="9">
        <f t="shared" si="0"/>
        <v>8.3333333333333339</v>
      </c>
      <c r="J10" s="9">
        <f t="shared" si="0"/>
        <v>2.5</v>
      </c>
      <c r="K10" s="9">
        <f t="shared" si="0"/>
        <v>2</v>
      </c>
      <c r="L10" s="9">
        <f t="shared" si="0"/>
        <v>3.333333333333333</v>
      </c>
      <c r="M10" s="9">
        <f t="shared" si="0"/>
        <v>10</v>
      </c>
      <c r="N10" s="10">
        <f t="shared" si="0"/>
        <v>1.5625</v>
      </c>
    </row>
    <row r="11" spans="1:14" ht="21.75" customHeight="1" x14ac:dyDescent="0.25">
      <c r="A11" s="43" t="s">
        <v>6</v>
      </c>
      <c r="B11" s="45">
        <f t="shared" si="0"/>
        <v>3</v>
      </c>
      <c r="C11" s="9">
        <f t="shared" si="0"/>
        <v>3</v>
      </c>
      <c r="D11" s="9">
        <f t="shared" si="0"/>
        <v>1.0173323285606632</v>
      </c>
      <c r="E11" s="9">
        <f t="shared" si="0"/>
        <v>1.3705583756345179</v>
      </c>
      <c r="F11" s="9">
        <f t="shared" si="0"/>
        <v>1.134453781512605</v>
      </c>
      <c r="G11" s="9">
        <f t="shared" si="0"/>
        <v>2.626459143968872</v>
      </c>
      <c r="H11" s="9">
        <f t="shared" si="0"/>
        <v>1.2272727272727273</v>
      </c>
      <c r="I11" s="9">
        <f t="shared" si="0"/>
        <v>1.741935483870968</v>
      </c>
      <c r="J11" s="9">
        <f t="shared" si="0"/>
        <v>2.7</v>
      </c>
      <c r="K11" s="9">
        <f t="shared" si="0"/>
        <v>1.3846153846153846</v>
      </c>
      <c r="L11" s="9">
        <f t="shared" si="0"/>
        <v>1.4285714285714286</v>
      </c>
      <c r="M11" s="9">
        <f t="shared" si="0"/>
        <v>2.6239067055393588</v>
      </c>
      <c r="N11" s="10">
        <f t="shared" si="0"/>
        <v>1.005586592178771</v>
      </c>
    </row>
    <row r="12" spans="1:14" ht="21.75" customHeight="1" thickBot="1" x14ac:dyDescent="0.3">
      <c r="A12" s="39" t="s">
        <v>2</v>
      </c>
      <c r="B12" s="46">
        <f>SUM(B8:B11)</f>
        <v>64.005473094268581</v>
      </c>
      <c r="C12" s="20">
        <f>SUM(C8:C11)</f>
        <v>49.689946790261317</v>
      </c>
      <c r="D12" s="20">
        <f t="shared" ref="D12:N12" si="1">SUM(D8:D11)</f>
        <v>39.142948647028334</v>
      </c>
      <c r="E12" s="20">
        <f t="shared" si="1"/>
        <v>48.317332416922248</v>
      </c>
      <c r="F12" s="20">
        <f t="shared" si="1"/>
        <v>33.043398987779419</v>
      </c>
      <c r="G12" s="20">
        <f t="shared" si="1"/>
        <v>48.028373063579345</v>
      </c>
      <c r="H12" s="20">
        <f>SUM(H8:H11)</f>
        <v>47.249109662285939</v>
      </c>
      <c r="I12" s="20">
        <f>SUM(I8:I11)</f>
        <v>57.124828733935495</v>
      </c>
      <c r="J12" s="20">
        <f>SUM(J8:J11)</f>
        <v>90.8</v>
      </c>
      <c r="K12" s="20">
        <f>SUM(K8:K11)</f>
        <v>48.867679683232772</v>
      </c>
      <c r="L12" s="20">
        <f t="shared" si="1"/>
        <v>53.599592849969746</v>
      </c>
      <c r="M12" s="20">
        <f t="shared" si="1"/>
        <v>45.259063719806846</v>
      </c>
      <c r="N12" s="21">
        <f t="shared" si="1"/>
        <v>52.887166919290038</v>
      </c>
    </row>
    <row r="13" spans="1:14" ht="21.75" customHeight="1" thickTop="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21.75" customHeight="1" thickBot="1" x14ac:dyDescent="0.3">
      <c r="A14" s="11"/>
      <c r="B14" s="6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4" ht="21.75" customHeight="1" thickTop="1" x14ac:dyDescent="0.25">
      <c r="A15" s="12"/>
      <c r="B15" s="13" t="s">
        <v>0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4" ht="21.75" customHeight="1" x14ac:dyDescent="0.25">
      <c r="A16" s="14" t="s">
        <v>3</v>
      </c>
      <c r="B16" s="15">
        <v>85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ht="21.75" customHeight="1" x14ac:dyDescent="0.25">
      <c r="A17" s="14" t="s">
        <v>4</v>
      </c>
      <c r="B17" s="15">
        <v>2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21.75" customHeight="1" x14ac:dyDescent="0.25">
      <c r="A18" s="14" t="s">
        <v>5</v>
      </c>
      <c r="B18" s="15">
        <v>10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</row>
    <row r="19" spans="1:14" ht="21.75" customHeight="1" thickBot="1" x14ac:dyDescent="0.3">
      <c r="A19" s="16" t="s">
        <v>6</v>
      </c>
      <c r="B19" s="17">
        <v>3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spans="1:14" ht="21.75" customHeight="1" thickTop="1" x14ac:dyDescent="0.25"/>
    <row r="21" spans="1:14" ht="21.75" customHeight="1" x14ac:dyDescent="0.25"/>
    <row r="22" spans="1:14" ht="21.75" customHeight="1" x14ac:dyDescent="0.25"/>
    <row r="23" spans="1:14" ht="21.75" customHeight="1" x14ac:dyDescent="0.25"/>
    <row r="24" spans="1:14" ht="21.75" customHeight="1" x14ac:dyDescent="0.25"/>
    <row r="25" spans="1:14" ht="21.75" customHeight="1" x14ac:dyDescent="0.25"/>
    <row r="26" spans="1:14" ht="21.75" customHeight="1" x14ac:dyDescent="0.25"/>
  </sheetData>
  <mergeCells count="2">
    <mergeCell ref="B7:N7"/>
    <mergeCell ref="A1:N1"/>
  </mergeCells>
  <conditionalFormatting sqref="B12:N12">
    <cfRule type="expression" dxfId="49" priority="1">
      <formula>B12=MAX($B12:$N12)</formula>
    </cfRule>
  </conditionalFormatting>
  <pageMargins left="0.7" right="0.7" top="0.75" bottom="0.75" header="0.3" footer="0.3"/>
  <pageSetup paperSize="9" scale="4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23"/>
  <sheetViews>
    <sheetView topLeftCell="B1" zoomScale="110" zoomScaleNormal="110" workbookViewId="0">
      <selection activeCell="E15" sqref="E15"/>
    </sheetView>
  </sheetViews>
  <sheetFormatPr defaultRowHeight="15" x14ac:dyDescent="0.25"/>
  <cols>
    <col min="1" max="1" width="71.85546875" bestFit="1" customWidth="1"/>
    <col min="2" max="13" width="18.7109375" customWidth="1"/>
  </cols>
  <sheetData>
    <row r="1" spans="1:13" ht="21.75" customHeight="1" thickTop="1" thickBot="1" x14ac:dyDescent="0.3">
      <c r="A1" s="63" t="s">
        <v>14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13" ht="21.75" customHeight="1" thickTop="1" x14ac:dyDescent="0.25">
      <c r="A2" s="42" t="s">
        <v>1</v>
      </c>
      <c r="B2" s="28" t="s">
        <v>54</v>
      </c>
      <c r="C2" s="29" t="s">
        <v>74</v>
      </c>
      <c r="D2" s="29" t="s">
        <v>56</v>
      </c>
      <c r="E2" s="29" t="s">
        <v>70</v>
      </c>
      <c r="F2" s="29" t="s">
        <v>57</v>
      </c>
      <c r="G2" s="29" t="s">
        <v>59</v>
      </c>
      <c r="H2" s="29" t="s">
        <v>73</v>
      </c>
      <c r="I2" s="37" t="s">
        <v>60</v>
      </c>
      <c r="J2" s="37" t="s">
        <v>61</v>
      </c>
      <c r="K2" s="37" t="s">
        <v>71</v>
      </c>
      <c r="L2" s="37" t="s">
        <v>63</v>
      </c>
      <c r="M2" s="31" t="s">
        <v>64</v>
      </c>
    </row>
    <row r="3" spans="1:13" ht="21.75" customHeight="1" x14ac:dyDescent="0.25">
      <c r="A3" s="43" t="s">
        <v>3</v>
      </c>
      <c r="B3" s="44">
        <v>140112</v>
      </c>
      <c r="C3" s="7">
        <v>172412.4</v>
      </c>
      <c r="D3" s="7">
        <v>182111.62</v>
      </c>
      <c r="E3" s="7">
        <v>183628.59</v>
      </c>
      <c r="F3" s="7">
        <v>214399.46</v>
      </c>
      <c r="G3" s="7">
        <v>161223.60999999999</v>
      </c>
      <c r="H3" s="7">
        <v>150765</v>
      </c>
      <c r="I3" s="18">
        <v>151769.76</v>
      </c>
      <c r="J3" s="18">
        <v>158760</v>
      </c>
      <c r="K3" s="18">
        <v>164577</v>
      </c>
      <c r="L3" s="18">
        <v>141883.20000000001</v>
      </c>
      <c r="M3" s="8">
        <v>145869.81</v>
      </c>
    </row>
    <row r="4" spans="1:13" ht="21.75" customHeight="1" x14ac:dyDescent="0.25">
      <c r="A4" s="43" t="s">
        <v>4</v>
      </c>
      <c r="B4" s="44">
        <v>0.3</v>
      </c>
      <c r="C4" s="7">
        <v>0.1</v>
      </c>
      <c r="D4" s="7">
        <v>14</v>
      </c>
      <c r="E4" s="7">
        <v>0.4</v>
      </c>
      <c r="F4" s="40">
        <v>2.5</v>
      </c>
      <c r="G4" s="7">
        <v>0.15</v>
      </c>
      <c r="H4" s="7">
        <v>4.4000000000000004</v>
      </c>
      <c r="I4" s="18">
        <v>1.25</v>
      </c>
      <c r="J4" s="18">
        <v>0.5</v>
      </c>
      <c r="K4" s="18">
        <v>2.6</v>
      </c>
      <c r="L4" s="18">
        <v>1.5</v>
      </c>
      <c r="M4" s="8">
        <v>0.95</v>
      </c>
    </row>
    <row r="5" spans="1:13" ht="21.75" customHeight="1" x14ac:dyDescent="0.25">
      <c r="A5" s="43" t="s">
        <v>5</v>
      </c>
      <c r="B5" s="44">
        <v>0.3</v>
      </c>
      <c r="C5" s="7">
        <v>0.5</v>
      </c>
      <c r="D5" s="7">
        <v>7.2</v>
      </c>
      <c r="E5" s="7">
        <v>0.4</v>
      </c>
      <c r="F5" s="40">
        <v>1.5</v>
      </c>
      <c r="G5" s="7">
        <v>0.25</v>
      </c>
      <c r="H5" s="7">
        <v>1.8</v>
      </c>
      <c r="I5" s="18">
        <v>0.27</v>
      </c>
      <c r="J5" s="18">
        <v>1</v>
      </c>
      <c r="K5" s="18">
        <v>1.25</v>
      </c>
      <c r="L5" s="18">
        <v>0.75</v>
      </c>
      <c r="M5" s="8">
        <v>0.25</v>
      </c>
    </row>
    <row r="6" spans="1:13" ht="21.75" customHeight="1" x14ac:dyDescent="0.25">
      <c r="A6" s="43" t="s">
        <v>6</v>
      </c>
      <c r="B6" s="44">
        <v>9</v>
      </c>
      <c r="C6" s="7">
        <v>9</v>
      </c>
      <c r="D6" s="7">
        <v>26.54</v>
      </c>
      <c r="E6" s="7">
        <v>19.7</v>
      </c>
      <c r="F6" s="7">
        <v>23.8</v>
      </c>
      <c r="G6" s="7">
        <v>10.28</v>
      </c>
      <c r="H6" s="7">
        <v>22</v>
      </c>
      <c r="I6" s="18">
        <v>15.5</v>
      </c>
      <c r="J6" s="18">
        <v>10</v>
      </c>
      <c r="K6" s="18">
        <v>19.5</v>
      </c>
      <c r="L6" s="18">
        <v>18.899999999999999</v>
      </c>
      <c r="M6" s="8">
        <v>10.29</v>
      </c>
    </row>
    <row r="7" spans="1:13" ht="21.75" customHeight="1" x14ac:dyDescent="0.25">
      <c r="A7" s="38"/>
      <c r="B7" s="60" t="s">
        <v>66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2"/>
    </row>
    <row r="8" spans="1:13" ht="21.75" customHeight="1" x14ac:dyDescent="0.25">
      <c r="A8" s="43" t="s">
        <v>3</v>
      </c>
      <c r="B8" s="45">
        <f t="shared" ref="B8:M8" si="0">IF(B3="","---",(MIN($B3:$M3)/B3)*$B16)</f>
        <v>85</v>
      </c>
      <c r="C8" s="9">
        <f t="shared" si="0"/>
        <v>69.075774132254992</v>
      </c>
      <c r="D8" s="9">
        <f t="shared" si="0"/>
        <v>65.396815425616452</v>
      </c>
      <c r="E8" s="9">
        <f t="shared" si="0"/>
        <v>64.856567269835267</v>
      </c>
      <c r="F8" s="9">
        <f t="shared" si="0"/>
        <v>55.548274235392192</v>
      </c>
      <c r="G8" s="9">
        <f t="shared" si="0"/>
        <v>73.869577787025122</v>
      </c>
      <c r="H8" s="9">
        <f t="shared" si="0"/>
        <v>78.993930952144069</v>
      </c>
      <c r="I8" s="9">
        <f t="shared" si="0"/>
        <v>78.470968129619493</v>
      </c>
      <c r="J8" s="9">
        <f t="shared" si="0"/>
        <v>75.015873015873012</v>
      </c>
      <c r="K8" s="9">
        <f t="shared" si="0"/>
        <v>72.364425162689798</v>
      </c>
      <c r="L8" s="9">
        <f t="shared" si="0"/>
        <v>83.938901857302326</v>
      </c>
      <c r="M8" s="10">
        <f t="shared" si="0"/>
        <v>81.644858521444561</v>
      </c>
    </row>
    <row r="9" spans="1:13" ht="21.75" customHeight="1" x14ac:dyDescent="0.25">
      <c r="A9" s="43" t="s">
        <v>4</v>
      </c>
      <c r="B9" s="45">
        <f t="shared" ref="B9:M9" si="1">IF(B4="","---",(MIN($B4:$M4)/B4)*$B17)</f>
        <v>0.66666666666666674</v>
      </c>
      <c r="C9" s="9">
        <f t="shared" si="1"/>
        <v>2</v>
      </c>
      <c r="D9" s="9">
        <f t="shared" si="1"/>
        <v>1.4285714285714287E-2</v>
      </c>
      <c r="E9" s="9">
        <f t="shared" si="1"/>
        <v>0.5</v>
      </c>
      <c r="F9" s="9">
        <f t="shared" si="1"/>
        <v>0.08</v>
      </c>
      <c r="G9" s="9">
        <f t="shared" si="1"/>
        <v>1.3333333333333335</v>
      </c>
      <c r="H9" s="9">
        <f t="shared" si="1"/>
        <v>4.5454545454545456E-2</v>
      </c>
      <c r="I9" s="9">
        <f t="shared" si="1"/>
        <v>0.16</v>
      </c>
      <c r="J9" s="9">
        <f t="shared" si="1"/>
        <v>0.4</v>
      </c>
      <c r="K9" s="9">
        <f t="shared" si="1"/>
        <v>7.6923076923076927E-2</v>
      </c>
      <c r="L9" s="9">
        <f t="shared" si="1"/>
        <v>0.13333333333333333</v>
      </c>
      <c r="M9" s="10">
        <f t="shared" si="1"/>
        <v>0.2105263157894737</v>
      </c>
    </row>
    <row r="10" spans="1:13" ht="21.75" customHeight="1" x14ac:dyDescent="0.25">
      <c r="A10" s="43" t="s">
        <v>5</v>
      </c>
      <c r="B10" s="45">
        <f t="shared" ref="B10:M10" si="2">IF(B5="","---",(MIN($B5:$M5)/B5)*$B18)</f>
        <v>8.3333333333333339</v>
      </c>
      <c r="C10" s="9">
        <f t="shared" si="2"/>
        <v>5</v>
      </c>
      <c r="D10" s="9">
        <f t="shared" si="2"/>
        <v>0.34722222222222221</v>
      </c>
      <c r="E10" s="9">
        <f t="shared" si="2"/>
        <v>6.25</v>
      </c>
      <c r="F10" s="9">
        <f t="shared" si="2"/>
        <v>1.6666666666666665</v>
      </c>
      <c r="G10" s="9">
        <f t="shared" si="2"/>
        <v>10</v>
      </c>
      <c r="H10" s="9">
        <f t="shared" si="2"/>
        <v>1.3888888888888888</v>
      </c>
      <c r="I10" s="9">
        <f t="shared" si="2"/>
        <v>9.2592592592592577</v>
      </c>
      <c r="J10" s="9">
        <f t="shared" si="2"/>
        <v>2.5</v>
      </c>
      <c r="K10" s="9">
        <f t="shared" si="2"/>
        <v>2</v>
      </c>
      <c r="L10" s="9">
        <f t="shared" si="2"/>
        <v>3.333333333333333</v>
      </c>
      <c r="M10" s="10">
        <f t="shared" si="2"/>
        <v>10</v>
      </c>
    </row>
    <row r="11" spans="1:13" ht="21.75" customHeight="1" x14ac:dyDescent="0.25">
      <c r="A11" s="43" t="s">
        <v>6</v>
      </c>
      <c r="B11" s="45">
        <f t="shared" ref="B11:M11" si="3">IF(B6="","---",(MIN($B6:$M6)/B6)*$B19)</f>
        <v>3</v>
      </c>
      <c r="C11" s="9">
        <f t="shared" si="3"/>
        <v>3</v>
      </c>
      <c r="D11" s="9">
        <f t="shared" si="3"/>
        <v>1.0173323285606632</v>
      </c>
      <c r="E11" s="9">
        <f t="shared" si="3"/>
        <v>1.3705583756345179</v>
      </c>
      <c r="F11" s="9">
        <f t="shared" si="3"/>
        <v>1.134453781512605</v>
      </c>
      <c r="G11" s="9">
        <f t="shared" si="3"/>
        <v>2.626459143968872</v>
      </c>
      <c r="H11" s="9">
        <f t="shared" si="3"/>
        <v>1.2272727272727273</v>
      </c>
      <c r="I11" s="9">
        <f t="shared" si="3"/>
        <v>1.741935483870968</v>
      </c>
      <c r="J11" s="9">
        <f t="shared" si="3"/>
        <v>2.7</v>
      </c>
      <c r="K11" s="9">
        <f t="shared" si="3"/>
        <v>1.3846153846153846</v>
      </c>
      <c r="L11" s="9">
        <f t="shared" si="3"/>
        <v>1.4285714285714286</v>
      </c>
      <c r="M11" s="10">
        <f t="shared" si="3"/>
        <v>2.6239067055393588</v>
      </c>
    </row>
    <row r="12" spans="1:13" ht="21.75" customHeight="1" thickBot="1" x14ac:dyDescent="0.3">
      <c r="A12" s="39" t="s">
        <v>2</v>
      </c>
      <c r="B12" s="57">
        <f>SUM(B8:B11)</f>
        <v>97</v>
      </c>
      <c r="C12" s="41">
        <f>SUM(C8:C11)</f>
        <v>79.075774132254992</v>
      </c>
      <c r="D12" s="41">
        <f t="shared" ref="D12:M12" si="4">SUM(D8:D11)</f>
        <v>66.77565569068507</v>
      </c>
      <c r="E12" s="41">
        <f t="shared" si="4"/>
        <v>72.977125645469783</v>
      </c>
      <c r="F12" s="41">
        <f t="shared" si="4"/>
        <v>58.429394683571459</v>
      </c>
      <c r="G12" s="41">
        <f t="shared" si="4"/>
        <v>87.829370264327324</v>
      </c>
      <c r="H12" s="41">
        <f>SUM(H8:H11)</f>
        <v>81.655547113760235</v>
      </c>
      <c r="I12" s="41">
        <f>SUM(I8:I11)</f>
        <v>89.632162872749717</v>
      </c>
      <c r="J12" s="41">
        <f>SUM(J8:J11)</f>
        <v>80.615873015873021</v>
      </c>
      <c r="K12" s="41">
        <f>SUM(K8:K11)</f>
        <v>75.825963624228265</v>
      </c>
      <c r="L12" s="41">
        <f t="shared" si="4"/>
        <v>88.834139952540426</v>
      </c>
      <c r="M12" s="58">
        <f t="shared" si="4"/>
        <v>94.479291542773396</v>
      </c>
    </row>
    <row r="13" spans="1:13" ht="21.75" customHeight="1" thickTop="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spans="1:13" ht="21.75" customHeight="1" thickBot="1" x14ac:dyDescent="0.3">
      <c r="A14" s="11"/>
      <c r="B14" s="6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1:13" ht="21.75" customHeight="1" thickTop="1" x14ac:dyDescent="0.25">
      <c r="A15" s="12"/>
      <c r="B15" s="13" t="s">
        <v>0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spans="1:13" ht="21.75" customHeight="1" x14ac:dyDescent="0.25">
      <c r="A16" s="14" t="s">
        <v>3</v>
      </c>
      <c r="B16" s="15">
        <v>85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 ht="21.75" customHeight="1" x14ac:dyDescent="0.25">
      <c r="A17" s="14" t="s">
        <v>4</v>
      </c>
      <c r="B17" s="15">
        <v>2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1:13" ht="21.75" customHeight="1" x14ac:dyDescent="0.25">
      <c r="A18" s="14" t="s">
        <v>5</v>
      </c>
      <c r="B18" s="15">
        <v>10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13" ht="21.75" customHeight="1" thickBot="1" x14ac:dyDescent="0.3">
      <c r="A19" s="16" t="s">
        <v>6</v>
      </c>
      <c r="B19" s="17">
        <v>3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ht="15.75" thickTop="1" x14ac:dyDescent="0.25">
      <c r="A20" s="30"/>
      <c r="B20" s="27"/>
      <c r="C20" s="30"/>
      <c r="D20" s="11"/>
      <c r="E20" s="11"/>
      <c r="F20" s="11"/>
      <c r="G20" s="11"/>
      <c r="H20" s="11"/>
      <c r="I20" s="11"/>
      <c r="J20" s="11"/>
    </row>
    <row r="21" spans="1:13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3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</row>
    <row r="23" spans="1:13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</row>
  </sheetData>
  <mergeCells count="2">
    <mergeCell ref="B7:M7"/>
    <mergeCell ref="A1:M1"/>
  </mergeCells>
  <conditionalFormatting sqref="B12:M12">
    <cfRule type="expression" dxfId="48" priority="1">
      <formula>B12=MAX($B12:$M12)</formula>
    </cfRule>
  </conditionalFormatting>
  <pageMargins left="0.7" right="0.7" top="0.75" bottom="0.75" header="0.3" footer="0.3"/>
  <pageSetup paperSize="9" scale="4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21"/>
  <sheetViews>
    <sheetView topLeftCell="B1" zoomScaleNormal="100" workbookViewId="0">
      <selection activeCell="H14" sqref="H14"/>
    </sheetView>
  </sheetViews>
  <sheetFormatPr defaultRowHeight="21.75" customHeight="1" x14ac:dyDescent="0.25"/>
  <cols>
    <col min="1" max="1" width="71.85546875" bestFit="1" customWidth="1"/>
    <col min="2" max="9" width="18.7109375" customWidth="1"/>
    <col min="10" max="10" width="21" customWidth="1"/>
    <col min="11" max="11" width="19.28515625" bestFit="1" customWidth="1"/>
    <col min="12" max="15" width="18.7109375" customWidth="1"/>
  </cols>
  <sheetData>
    <row r="1" spans="1:15" ht="21.75" customHeight="1" thickTop="1" thickBot="1" x14ac:dyDescent="0.3">
      <c r="A1" s="63" t="s">
        <v>15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</row>
    <row r="2" spans="1:15" ht="21.75" customHeight="1" thickTop="1" x14ac:dyDescent="0.25">
      <c r="A2" s="42" t="s">
        <v>1</v>
      </c>
      <c r="B2" s="47" t="s">
        <v>54</v>
      </c>
      <c r="C2" s="29" t="s">
        <v>69</v>
      </c>
      <c r="D2" s="29" t="s">
        <v>56</v>
      </c>
      <c r="E2" s="29" t="s">
        <v>57</v>
      </c>
      <c r="F2" s="29" t="s">
        <v>59</v>
      </c>
      <c r="G2" s="29" t="s">
        <v>73</v>
      </c>
      <c r="H2" s="29" t="s">
        <v>60</v>
      </c>
      <c r="I2" s="29" t="s">
        <v>61</v>
      </c>
      <c r="J2" s="37" t="s">
        <v>71</v>
      </c>
      <c r="K2" s="37" t="s">
        <v>72</v>
      </c>
      <c r="L2" s="37" t="s">
        <v>62</v>
      </c>
      <c r="M2" s="37" t="s">
        <v>63</v>
      </c>
      <c r="N2" s="37" t="s">
        <v>64</v>
      </c>
      <c r="O2" s="31" t="s">
        <v>65</v>
      </c>
    </row>
    <row r="3" spans="1:15" ht="21.75" customHeight="1" x14ac:dyDescent="0.25">
      <c r="A3" s="43" t="s">
        <v>3</v>
      </c>
      <c r="B3" s="44">
        <v>144000</v>
      </c>
      <c r="C3" s="7">
        <v>239560.08</v>
      </c>
      <c r="D3" s="7">
        <v>193830.87</v>
      </c>
      <c r="E3" s="7">
        <v>198090.84</v>
      </c>
      <c r="F3" s="7">
        <v>147797.76000000001</v>
      </c>
      <c r="G3" s="7">
        <v>182646</v>
      </c>
      <c r="H3" s="7">
        <v>163266.35999999999</v>
      </c>
      <c r="I3" s="7">
        <v>149864.4</v>
      </c>
      <c r="J3" s="18">
        <v>183234.9</v>
      </c>
      <c r="K3" s="18">
        <v>181993.32</v>
      </c>
      <c r="L3" s="18">
        <v>158212.44</v>
      </c>
      <c r="M3" s="18">
        <v>172093.95</v>
      </c>
      <c r="N3" s="18">
        <v>150922.62</v>
      </c>
      <c r="O3" s="8">
        <v>177526.51</v>
      </c>
    </row>
    <row r="4" spans="1:15" ht="21.75" customHeight="1" x14ac:dyDescent="0.25">
      <c r="A4" s="43" t="s">
        <v>4</v>
      </c>
      <c r="B4" s="44">
        <v>0.3</v>
      </c>
      <c r="C4" s="7">
        <v>4</v>
      </c>
      <c r="D4" s="7">
        <v>14</v>
      </c>
      <c r="E4" s="7">
        <v>2.5</v>
      </c>
      <c r="F4" s="7">
        <v>0.15</v>
      </c>
      <c r="G4" s="40">
        <v>4.4000000000000004</v>
      </c>
      <c r="H4" s="7">
        <v>1.25</v>
      </c>
      <c r="I4" s="7">
        <v>0.5</v>
      </c>
      <c r="J4" s="18">
        <v>2.6</v>
      </c>
      <c r="K4" s="18">
        <v>1</v>
      </c>
      <c r="L4" s="18">
        <v>0.3</v>
      </c>
      <c r="M4" s="18">
        <v>1.5</v>
      </c>
      <c r="N4" s="18">
        <v>0.95</v>
      </c>
      <c r="O4" s="8">
        <v>3.75</v>
      </c>
    </row>
    <row r="5" spans="1:15" ht="21.75" customHeight="1" x14ac:dyDescent="0.25">
      <c r="A5" s="43" t="s">
        <v>5</v>
      </c>
      <c r="B5" s="44">
        <v>0.3</v>
      </c>
      <c r="C5" s="7">
        <v>1.2</v>
      </c>
      <c r="D5" s="7">
        <v>7.2</v>
      </c>
      <c r="E5" s="7">
        <v>1.5</v>
      </c>
      <c r="F5" s="7">
        <v>0.25</v>
      </c>
      <c r="G5" s="40">
        <v>1.8</v>
      </c>
      <c r="H5" s="7">
        <v>0.27</v>
      </c>
      <c r="I5" s="7">
        <v>1</v>
      </c>
      <c r="J5" s="18">
        <v>1.25</v>
      </c>
      <c r="K5" s="18">
        <v>0.25</v>
      </c>
      <c r="L5" s="18">
        <v>0.55000000000000004</v>
      </c>
      <c r="M5" s="18">
        <v>0.75</v>
      </c>
      <c r="N5" s="18">
        <v>0.25</v>
      </c>
      <c r="O5" s="8">
        <v>1.6</v>
      </c>
    </row>
    <row r="6" spans="1:15" ht="21.75" customHeight="1" x14ac:dyDescent="0.25">
      <c r="A6" s="43" t="s">
        <v>6</v>
      </c>
      <c r="B6" s="44">
        <v>9</v>
      </c>
      <c r="C6" s="7">
        <v>25</v>
      </c>
      <c r="D6" s="7">
        <v>26.54</v>
      </c>
      <c r="E6" s="7">
        <v>23.8</v>
      </c>
      <c r="F6" s="7">
        <v>10.28</v>
      </c>
      <c r="G6" s="7">
        <v>22</v>
      </c>
      <c r="H6" s="7">
        <v>15.5</v>
      </c>
      <c r="I6" s="7">
        <v>10</v>
      </c>
      <c r="J6" s="18">
        <v>19.5</v>
      </c>
      <c r="K6" s="18">
        <v>17</v>
      </c>
      <c r="L6" s="18">
        <v>17</v>
      </c>
      <c r="M6" s="18">
        <v>18.899999999999999</v>
      </c>
      <c r="N6" s="18">
        <v>10.29</v>
      </c>
      <c r="O6" s="8">
        <v>26.85</v>
      </c>
    </row>
    <row r="7" spans="1:15" ht="21.75" customHeight="1" x14ac:dyDescent="0.25">
      <c r="A7" s="38"/>
      <c r="B7" s="60" t="s">
        <v>66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2"/>
    </row>
    <row r="8" spans="1:15" ht="21.75" customHeight="1" x14ac:dyDescent="0.25">
      <c r="A8" s="43" t="s">
        <v>3</v>
      </c>
      <c r="B8" s="45">
        <f t="shared" ref="B8:O11" si="0">IF(B3="","---",(MIN($B3:$O3)/B3)*$B16)</f>
        <v>85</v>
      </c>
      <c r="C8" s="9">
        <f t="shared" si="0"/>
        <v>51.093654669008295</v>
      </c>
      <c r="D8" s="9">
        <f t="shared" si="0"/>
        <v>63.147836049025628</v>
      </c>
      <c r="E8" s="9">
        <f t="shared" si="0"/>
        <v>61.789833391589433</v>
      </c>
      <c r="F8" s="9">
        <f t="shared" si="0"/>
        <v>82.815869469198987</v>
      </c>
      <c r="G8" s="9">
        <f t="shared" si="0"/>
        <v>67.014881245688386</v>
      </c>
      <c r="H8" s="9">
        <f t="shared" si="0"/>
        <v>74.969516071773768</v>
      </c>
      <c r="I8" s="9">
        <f t="shared" si="0"/>
        <v>81.673833145163229</v>
      </c>
      <c r="J8" s="9">
        <f t="shared" si="0"/>
        <v>66.799501623326123</v>
      </c>
      <c r="K8" s="9">
        <f t="shared" si="0"/>
        <v>67.255215740885433</v>
      </c>
      <c r="L8" s="9">
        <f t="shared" si="0"/>
        <v>77.364333676921987</v>
      </c>
      <c r="M8" s="9">
        <f t="shared" si="0"/>
        <v>71.123941312289006</v>
      </c>
      <c r="N8" s="9">
        <f t="shared" si="0"/>
        <v>81.101162966823665</v>
      </c>
      <c r="O8" s="10">
        <f t="shared" si="0"/>
        <v>68.947449031696735</v>
      </c>
    </row>
    <row r="9" spans="1:15" ht="21.75" customHeight="1" x14ac:dyDescent="0.25">
      <c r="A9" s="43" t="s">
        <v>4</v>
      </c>
      <c r="B9" s="45">
        <f t="shared" si="0"/>
        <v>1</v>
      </c>
      <c r="C9" s="9">
        <f t="shared" si="0"/>
        <v>7.4999999999999997E-2</v>
      </c>
      <c r="D9" s="9">
        <f t="shared" si="0"/>
        <v>2.1428571428571429E-2</v>
      </c>
      <c r="E9" s="9">
        <f t="shared" si="0"/>
        <v>0.12</v>
      </c>
      <c r="F9" s="9">
        <f t="shared" si="0"/>
        <v>2</v>
      </c>
      <c r="G9" s="9">
        <f t="shared" si="0"/>
        <v>6.8181818181818177E-2</v>
      </c>
      <c r="H9" s="9">
        <f t="shared" si="0"/>
        <v>0.24</v>
      </c>
      <c r="I9" s="9">
        <f t="shared" si="0"/>
        <v>0.6</v>
      </c>
      <c r="J9" s="9">
        <f t="shared" si="0"/>
        <v>0.11538461538461538</v>
      </c>
      <c r="K9" s="9">
        <f t="shared" si="0"/>
        <v>0.3</v>
      </c>
      <c r="L9" s="9">
        <f t="shared" si="0"/>
        <v>1</v>
      </c>
      <c r="M9" s="9">
        <f t="shared" si="0"/>
        <v>0.19999999999999998</v>
      </c>
      <c r="N9" s="9">
        <f t="shared" si="0"/>
        <v>0.31578947368421051</v>
      </c>
      <c r="O9" s="10">
        <f t="shared" si="0"/>
        <v>0.08</v>
      </c>
    </row>
    <row r="10" spans="1:15" ht="21.75" customHeight="1" x14ac:dyDescent="0.25">
      <c r="A10" s="43" t="s">
        <v>5</v>
      </c>
      <c r="B10" s="45">
        <f t="shared" si="0"/>
        <v>8.3333333333333339</v>
      </c>
      <c r="C10" s="9">
        <f t="shared" si="0"/>
        <v>2.0833333333333335</v>
      </c>
      <c r="D10" s="9">
        <f t="shared" si="0"/>
        <v>0.34722222222222221</v>
      </c>
      <c r="E10" s="9">
        <f t="shared" si="0"/>
        <v>1.6666666666666665</v>
      </c>
      <c r="F10" s="9">
        <f t="shared" si="0"/>
        <v>10</v>
      </c>
      <c r="G10" s="9">
        <f t="shared" si="0"/>
        <v>1.3888888888888888</v>
      </c>
      <c r="H10" s="9">
        <f t="shared" si="0"/>
        <v>9.2592592592592577</v>
      </c>
      <c r="I10" s="9">
        <f t="shared" si="0"/>
        <v>2.5</v>
      </c>
      <c r="J10" s="9">
        <f t="shared" si="0"/>
        <v>2</v>
      </c>
      <c r="K10" s="9">
        <f t="shared" si="0"/>
        <v>10</v>
      </c>
      <c r="L10" s="9">
        <f t="shared" si="0"/>
        <v>4.545454545454545</v>
      </c>
      <c r="M10" s="9">
        <f t="shared" si="0"/>
        <v>3.333333333333333</v>
      </c>
      <c r="N10" s="9">
        <f t="shared" si="0"/>
        <v>10</v>
      </c>
      <c r="O10" s="10">
        <f t="shared" si="0"/>
        <v>1.5625</v>
      </c>
    </row>
    <row r="11" spans="1:15" ht="21.75" customHeight="1" x14ac:dyDescent="0.25">
      <c r="A11" s="43" t="s">
        <v>6</v>
      </c>
      <c r="B11" s="45">
        <f t="shared" si="0"/>
        <v>3</v>
      </c>
      <c r="C11" s="9">
        <f t="shared" si="0"/>
        <v>1.08</v>
      </c>
      <c r="D11" s="9">
        <f t="shared" si="0"/>
        <v>1.0173323285606632</v>
      </c>
      <c r="E11" s="9">
        <f t="shared" si="0"/>
        <v>1.134453781512605</v>
      </c>
      <c r="F11" s="9">
        <f t="shared" si="0"/>
        <v>2.626459143968872</v>
      </c>
      <c r="G11" s="9">
        <f t="shared" si="0"/>
        <v>1.2272727272727273</v>
      </c>
      <c r="H11" s="9">
        <f t="shared" si="0"/>
        <v>1.741935483870968</v>
      </c>
      <c r="I11" s="9">
        <f t="shared" si="0"/>
        <v>2.7</v>
      </c>
      <c r="J11" s="9">
        <f t="shared" si="0"/>
        <v>1.3846153846153846</v>
      </c>
      <c r="K11" s="9">
        <f t="shared" si="0"/>
        <v>1.5882352941176472</v>
      </c>
      <c r="L11" s="9">
        <f t="shared" si="0"/>
        <v>1.5882352941176472</v>
      </c>
      <c r="M11" s="9">
        <f t="shared" si="0"/>
        <v>1.4285714285714286</v>
      </c>
      <c r="N11" s="9">
        <f t="shared" si="0"/>
        <v>2.6239067055393588</v>
      </c>
      <c r="O11" s="10">
        <f t="shared" si="0"/>
        <v>1.005586592178771</v>
      </c>
    </row>
    <row r="12" spans="1:15" ht="21.75" customHeight="1" thickBot="1" x14ac:dyDescent="0.3">
      <c r="A12" s="39" t="s">
        <v>2</v>
      </c>
      <c r="B12" s="46">
        <f>SUM(B8:B11)</f>
        <v>97.333333333333329</v>
      </c>
      <c r="C12" s="20">
        <f>SUM(C8:C11)</f>
        <v>54.331988002341632</v>
      </c>
      <c r="D12" s="20">
        <f>SUM(D8:D11)</f>
        <v>64.533819171237084</v>
      </c>
      <c r="E12" s="20">
        <f t="shared" ref="E12:N12" si="1">SUM(E8:E11)</f>
        <v>64.710953839768706</v>
      </c>
      <c r="F12" s="20">
        <f t="shared" si="1"/>
        <v>97.442328613167859</v>
      </c>
      <c r="G12" s="20">
        <f t="shared" si="1"/>
        <v>69.699224680031818</v>
      </c>
      <c r="H12" s="20">
        <f t="shared" si="1"/>
        <v>86.21071081490399</v>
      </c>
      <c r="I12" s="20">
        <f>SUM(I8:I11)</f>
        <v>87.473833145163226</v>
      </c>
      <c r="J12" s="20">
        <f>SUM(J8:J11)</f>
        <v>70.299501623326123</v>
      </c>
      <c r="K12" s="20">
        <f>SUM(K8:K11)</f>
        <v>79.143451035003082</v>
      </c>
      <c r="L12" s="20">
        <f>SUM(L8:L11)</f>
        <v>84.498023516494186</v>
      </c>
      <c r="M12" s="20">
        <f t="shared" si="1"/>
        <v>76.085846074193768</v>
      </c>
      <c r="N12" s="20">
        <f t="shared" si="1"/>
        <v>94.040859146047225</v>
      </c>
      <c r="O12" s="21">
        <f>SUM(O8:O11)</f>
        <v>71.595535623875506</v>
      </c>
    </row>
    <row r="13" spans="1:15" ht="21.75" customHeight="1" thickTop="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spans="1:15" ht="21.75" customHeight="1" thickBot="1" x14ac:dyDescent="0.3">
      <c r="A14" s="11"/>
      <c r="B14" s="6"/>
      <c r="C14" s="6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spans="1:15" ht="21.75" customHeight="1" thickTop="1" x14ac:dyDescent="0.25">
      <c r="A15" s="12"/>
      <c r="B15" s="13" t="s">
        <v>0</v>
      </c>
      <c r="C15" s="34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5" ht="21.75" customHeight="1" x14ac:dyDescent="0.25">
      <c r="A16" s="14" t="s">
        <v>3</v>
      </c>
      <c r="B16" s="15">
        <v>85</v>
      </c>
      <c r="C16" s="35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5" ht="21.75" customHeight="1" x14ac:dyDescent="0.25">
      <c r="A17" s="14" t="s">
        <v>4</v>
      </c>
      <c r="B17" s="15">
        <v>2</v>
      </c>
      <c r="C17" s="35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spans="1:15" ht="21.75" customHeight="1" x14ac:dyDescent="0.25">
      <c r="A18" s="14" t="s">
        <v>5</v>
      </c>
      <c r="B18" s="15">
        <v>10</v>
      </c>
      <c r="C18" s="35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spans="1:15" ht="21.75" customHeight="1" thickBot="1" x14ac:dyDescent="0.3">
      <c r="A19" s="16" t="s">
        <v>6</v>
      </c>
      <c r="B19" s="17">
        <v>3</v>
      </c>
      <c r="C19" s="35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1:15" ht="21.75" customHeight="1" thickTop="1" x14ac:dyDescent="0.25">
      <c r="A20" s="30"/>
      <c r="B20" s="27"/>
      <c r="C20" s="27"/>
      <c r="D20" s="30"/>
      <c r="E20" s="11"/>
      <c r="F20" s="11"/>
      <c r="G20" s="11"/>
      <c r="H20" s="11"/>
      <c r="I20" s="11"/>
      <c r="J20" s="11"/>
      <c r="K20" s="11"/>
    </row>
    <row r="21" spans="1:15" ht="21.75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</row>
  </sheetData>
  <mergeCells count="2">
    <mergeCell ref="B7:O7"/>
    <mergeCell ref="A1:O1"/>
  </mergeCells>
  <conditionalFormatting sqref="B12:O12">
    <cfRule type="expression" dxfId="47" priority="1">
      <formula>B12=MAX($B12:$O12)</formula>
    </cfRule>
  </conditionalFormatting>
  <pageMargins left="0.7" right="0.7" top="0.75" bottom="0.75" header="0.3" footer="0.3"/>
  <pageSetup paperSize="9" scale="3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21"/>
  <sheetViews>
    <sheetView topLeftCell="B1" zoomScale="80" zoomScaleNormal="80" workbookViewId="0">
      <selection activeCell="H14" sqref="H14"/>
    </sheetView>
  </sheetViews>
  <sheetFormatPr defaultRowHeight="21.75" customHeight="1" x14ac:dyDescent="0.25"/>
  <cols>
    <col min="1" max="1" width="71.85546875" bestFit="1" customWidth="1"/>
    <col min="2" max="10" width="18.7109375" customWidth="1"/>
    <col min="11" max="11" width="21" customWidth="1"/>
    <col min="12" max="12" width="19.28515625" bestFit="1" customWidth="1"/>
    <col min="13" max="16" width="18.7109375" customWidth="1"/>
  </cols>
  <sheetData>
    <row r="1" spans="1:17" ht="21.75" customHeight="1" thickTop="1" thickBot="1" x14ac:dyDescent="0.3">
      <c r="A1" s="63" t="s">
        <v>16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11"/>
    </row>
    <row r="2" spans="1:17" ht="21.75" customHeight="1" thickTop="1" x14ac:dyDescent="0.25">
      <c r="A2" s="42" t="s">
        <v>1</v>
      </c>
      <c r="B2" s="47" t="s">
        <v>54</v>
      </c>
      <c r="C2" s="29" t="s">
        <v>76</v>
      </c>
      <c r="D2" s="29" t="s">
        <v>56</v>
      </c>
      <c r="E2" s="29" t="s">
        <v>77</v>
      </c>
      <c r="F2" s="29" t="s">
        <v>57</v>
      </c>
      <c r="G2" s="29" t="s">
        <v>59</v>
      </c>
      <c r="H2" s="29" t="s">
        <v>73</v>
      </c>
      <c r="I2" s="29" t="s">
        <v>60</v>
      </c>
      <c r="J2" s="37" t="s">
        <v>61</v>
      </c>
      <c r="K2" s="37" t="s">
        <v>71</v>
      </c>
      <c r="L2" s="37" t="s">
        <v>72</v>
      </c>
      <c r="M2" s="37" t="s">
        <v>62</v>
      </c>
      <c r="N2" s="37" t="s">
        <v>63</v>
      </c>
      <c r="O2" s="37" t="s">
        <v>64</v>
      </c>
      <c r="P2" s="31" t="s">
        <v>65</v>
      </c>
    </row>
    <row r="3" spans="1:17" ht="21.75" customHeight="1" x14ac:dyDescent="0.25">
      <c r="A3" s="43" t="s">
        <v>3</v>
      </c>
      <c r="B3" s="44">
        <v>173520</v>
      </c>
      <c r="C3" s="7">
        <v>239574</v>
      </c>
      <c r="D3" s="7">
        <v>273370.82</v>
      </c>
      <c r="E3" s="7">
        <v>388661.1</v>
      </c>
      <c r="F3" s="7">
        <v>278782.34000000003</v>
      </c>
      <c r="G3" s="7">
        <v>186668.58</v>
      </c>
      <c r="H3" s="7">
        <v>192894.6</v>
      </c>
      <c r="I3" s="7">
        <v>187017.24</v>
      </c>
      <c r="J3" s="18">
        <v>187776</v>
      </c>
      <c r="K3" s="18">
        <v>238261.8</v>
      </c>
      <c r="L3" s="18">
        <v>248391.48</v>
      </c>
      <c r="M3" s="18">
        <v>197803.56</v>
      </c>
      <c r="N3" s="18">
        <v>214308</v>
      </c>
      <c r="O3" s="18">
        <v>190786.2</v>
      </c>
      <c r="P3" s="8">
        <v>219163.5</v>
      </c>
    </row>
    <row r="4" spans="1:17" ht="21.75" customHeight="1" x14ac:dyDescent="0.25">
      <c r="A4" s="43" t="s">
        <v>4</v>
      </c>
      <c r="B4" s="44">
        <v>0.3</v>
      </c>
      <c r="C4" s="7">
        <v>6.15</v>
      </c>
      <c r="D4" s="7">
        <v>14</v>
      </c>
      <c r="E4" s="7">
        <v>5</v>
      </c>
      <c r="F4" s="7">
        <v>2.5</v>
      </c>
      <c r="G4" s="40">
        <v>0.15</v>
      </c>
      <c r="H4" s="7">
        <v>4.4000000000000004</v>
      </c>
      <c r="I4" s="7">
        <v>1.25</v>
      </c>
      <c r="J4" s="18">
        <v>0.5</v>
      </c>
      <c r="K4" s="18">
        <v>2.6</v>
      </c>
      <c r="L4" s="18">
        <v>1</v>
      </c>
      <c r="M4" s="18">
        <v>0.4</v>
      </c>
      <c r="N4" s="18">
        <v>1.5</v>
      </c>
      <c r="O4" s="18">
        <v>0.95</v>
      </c>
      <c r="P4" s="8">
        <v>3.75</v>
      </c>
    </row>
    <row r="5" spans="1:17" ht="21.75" customHeight="1" x14ac:dyDescent="0.25">
      <c r="A5" s="43" t="s">
        <v>5</v>
      </c>
      <c r="B5" s="44">
        <v>0.3</v>
      </c>
      <c r="C5" s="7">
        <v>6.15</v>
      </c>
      <c r="D5" s="7">
        <v>7.2</v>
      </c>
      <c r="E5" s="7">
        <v>3</v>
      </c>
      <c r="F5" s="7">
        <v>1.5</v>
      </c>
      <c r="G5" s="40">
        <v>0.25</v>
      </c>
      <c r="H5" s="7">
        <v>1.8</v>
      </c>
      <c r="I5" s="7">
        <v>0.27</v>
      </c>
      <c r="J5" s="18">
        <v>1</v>
      </c>
      <c r="K5" s="18">
        <v>1.25</v>
      </c>
      <c r="L5" s="18">
        <v>0.25</v>
      </c>
      <c r="M5" s="18">
        <v>1</v>
      </c>
      <c r="N5" s="18">
        <v>0.75</v>
      </c>
      <c r="O5" s="18">
        <v>0.25</v>
      </c>
      <c r="P5" s="8">
        <v>1.6</v>
      </c>
    </row>
    <row r="6" spans="1:17" ht="21.75" customHeight="1" x14ac:dyDescent="0.25">
      <c r="A6" s="43" t="s">
        <v>6</v>
      </c>
      <c r="B6" s="44">
        <v>9</v>
      </c>
      <c r="C6" s="7">
        <v>24.69</v>
      </c>
      <c r="D6" s="7">
        <v>26.54</v>
      </c>
      <c r="E6" s="7">
        <v>17</v>
      </c>
      <c r="F6" s="7">
        <v>23.8</v>
      </c>
      <c r="G6" s="7">
        <v>10.28</v>
      </c>
      <c r="H6" s="7">
        <v>22</v>
      </c>
      <c r="I6" s="7">
        <v>15.5</v>
      </c>
      <c r="J6" s="18">
        <v>10</v>
      </c>
      <c r="K6" s="18">
        <v>19.5</v>
      </c>
      <c r="L6" s="18">
        <v>17</v>
      </c>
      <c r="M6" s="18">
        <v>17</v>
      </c>
      <c r="N6" s="18">
        <v>18.899999999999999</v>
      </c>
      <c r="O6" s="18">
        <v>10.29</v>
      </c>
      <c r="P6" s="8">
        <v>26.85</v>
      </c>
    </row>
    <row r="7" spans="1:17" ht="21.75" customHeight="1" x14ac:dyDescent="0.25">
      <c r="A7" s="38"/>
      <c r="B7" s="60" t="s">
        <v>66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2"/>
    </row>
    <row r="8" spans="1:17" ht="21.75" customHeight="1" x14ac:dyDescent="0.25">
      <c r="A8" s="43" t="s">
        <v>3</v>
      </c>
      <c r="B8" s="45">
        <f t="shared" ref="B8:P11" si="0">IF(B3="","---",(MIN($B3:$P3)/B3)*$B16)</f>
        <v>85</v>
      </c>
      <c r="C8" s="9">
        <f t="shared" si="0"/>
        <v>61.564276590948936</v>
      </c>
      <c r="D8" s="9">
        <f t="shared" si="0"/>
        <v>53.953088336202086</v>
      </c>
      <c r="E8" s="9">
        <f t="shared" si="0"/>
        <v>37.948742490565692</v>
      </c>
      <c r="F8" s="9">
        <f t="shared" si="0"/>
        <v>52.905790230471553</v>
      </c>
      <c r="G8" s="9">
        <f t="shared" si="0"/>
        <v>79.012761547765564</v>
      </c>
      <c r="H8" s="9">
        <f t="shared" si="0"/>
        <v>76.462482620042238</v>
      </c>
      <c r="I8" s="9">
        <f t="shared" si="0"/>
        <v>78.865456468077483</v>
      </c>
      <c r="J8" s="9">
        <f t="shared" si="0"/>
        <v>78.546779141104295</v>
      </c>
      <c r="K8" s="9">
        <f t="shared" si="0"/>
        <v>61.903334903035237</v>
      </c>
      <c r="L8" s="9">
        <f t="shared" si="0"/>
        <v>59.378848260012781</v>
      </c>
      <c r="M8" s="9">
        <f t="shared" si="0"/>
        <v>74.564886496481662</v>
      </c>
      <c r="N8" s="9">
        <f t="shared" si="0"/>
        <v>68.822442465983528</v>
      </c>
      <c r="O8" s="9">
        <f t="shared" si="0"/>
        <v>77.307478213833079</v>
      </c>
      <c r="P8" s="10">
        <f t="shared" si="0"/>
        <v>67.297702400262821</v>
      </c>
    </row>
    <row r="9" spans="1:17" ht="21.75" customHeight="1" x14ac:dyDescent="0.25">
      <c r="A9" s="43" t="s">
        <v>4</v>
      </c>
      <c r="B9" s="45">
        <f t="shared" si="0"/>
        <v>1</v>
      </c>
      <c r="C9" s="9">
        <f t="shared" si="0"/>
        <v>4.8780487804878044E-2</v>
      </c>
      <c r="D9" s="9">
        <f t="shared" si="0"/>
        <v>2.1428571428571429E-2</v>
      </c>
      <c r="E9" s="9">
        <f t="shared" si="0"/>
        <v>0.06</v>
      </c>
      <c r="F9" s="9">
        <f t="shared" si="0"/>
        <v>0.12</v>
      </c>
      <c r="G9" s="9">
        <f t="shared" si="0"/>
        <v>2</v>
      </c>
      <c r="H9" s="9">
        <f t="shared" si="0"/>
        <v>6.8181818181818177E-2</v>
      </c>
      <c r="I9" s="9">
        <f t="shared" si="0"/>
        <v>0.24</v>
      </c>
      <c r="J9" s="9">
        <f t="shared" si="0"/>
        <v>0.6</v>
      </c>
      <c r="K9" s="9">
        <f t="shared" si="0"/>
        <v>0.11538461538461538</v>
      </c>
      <c r="L9" s="9">
        <f t="shared" si="0"/>
        <v>0.3</v>
      </c>
      <c r="M9" s="9">
        <f t="shared" si="0"/>
        <v>0.74999999999999989</v>
      </c>
      <c r="N9" s="9">
        <f t="shared" si="0"/>
        <v>0.19999999999999998</v>
      </c>
      <c r="O9" s="9">
        <f t="shared" si="0"/>
        <v>0.31578947368421051</v>
      </c>
      <c r="P9" s="10">
        <f t="shared" si="0"/>
        <v>0.08</v>
      </c>
    </row>
    <row r="10" spans="1:17" ht="21.75" customHeight="1" x14ac:dyDescent="0.25">
      <c r="A10" s="43" t="s">
        <v>5</v>
      </c>
      <c r="B10" s="45">
        <f t="shared" si="0"/>
        <v>8.3333333333333339</v>
      </c>
      <c r="C10" s="9">
        <f t="shared" si="0"/>
        <v>0.4065040650406504</v>
      </c>
      <c r="D10" s="9">
        <f t="shared" si="0"/>
        <v>0.34722222222222221</v>
      </c>
      <c r="E10" s="9">
        <f t="shared" si="0"/>
        <v>0.83333333333333326</v>
      </c>
      <c r="F10" s="9">
        <f t="shared" si="0"/>
        <v>1.6666666666666665</v>
      </c>
      <c r="G10" s="9">
        <f t="shared" si="0"/>
        <v>10</v>
      </c>
      <c r="H10" s="9">
        <f t="shared" si="0"/>
        <v>1.3888888888888888</v>
      </c>
      <c r="I10" s="9">
        <f t="shared" si="0"/>
        <v>9.2592592592592577</v>
      </c>
      <c r="J10" s="9">
        <f t="shared" si="0"/>
        <v>2.5</v>
      </c>
      <c r="K10" s="9">
        <f t="shared" si="0"/>
        <v>2</v>
      </c>
      <c r="L10" s="9">
        <f t="shared" si="0"/>
        <v>10</v>
      </c>
      <c r="M10" s="9">
        <f t="shared" si="0"/>
        <v>2.5</v>
      </c>
      <c r="N10" s="9">
        <f t="shared" si="0"/>
        <v>3.333333333333333</v>
      </c>
      <c r="O10" s="9">
        <f t="shared" si="0"/>
        <v>10</v>
      </c>
      <c r="P10" s="10">
        <f t="shared" si="0"/>
        <v>1.5625</v>
      </c>
    </row>
    <row r="11" spans="1:17" ht="21.75" customHeight="1" x14ac:dyDescent="0.25">
      <c r="A11" s="43" t="s">
        <v>6</v>
      </c>
      <c r="B11" s="45">
        <f t="shared" si="0"/>
        <v>3</v>
      </c>
      <c r="C11" s="9">
        <f t="shared" si="0"/>
        <v>1.0935601458080193</v>
      </c>
      <c r="D11" s="9">
        <f t="shared" si="0"/>
        <v>1.0173323285606632</v>
      </c>
      <c r="E11" s="9">
        <f t="shared" si="0"/>
        <v>1.5882352941176472</v>
      </c>
      <c r="F11" s="9">
        <f t="shared" si="0"/>
        <v>1.134453781512605</v>
      </c>
      <c r="G11" s="9">
        <f t="shared" si="0"/>
        <v>2.626459143968872</v>
      </c>
      <c r="H11" s="9">
        <f t="shared" si="0"/>
        <v>1.2272727272727273</v>
      </c>
      <c r="I11" s="9">
        <f t="shared" si="0"/>
        <v>1.741935483870968</v>
      </c>
      <c r="J11" s="9">
        <f t="shared" si="0"/>
        <v>2.7</v>
      </c>
      <c r="K11" s="9">
        <f t="shared" si="0"/>
        <v>1.3846153846153846</v>
      </c>
      <c r="L11" s="9">
        <f t="shared" si="0"/>
        <v>1.5882352941176472</v>
      </c>
      <c r="M11" s="9">
        <f t="shared" si="0"/>
        <v>1.5882352941176472</v>
      </c>
      <c r="N11" s="9">
        <f t="shared" si="0"/>
        <v>1.4285714285714286</v>
      </c>
      <c r="O11" s="9">
        <f t="shared" si="0"/>
        <v>2.6239067055393588</v>
      </c>
      <c r="P11" s="10">
        <f t="shared" si="0"/>
        <v>1.005586592178771</v>
      </c>
    </row>
    <row r="12" spans="1:17" ht="21.75" customHeight="1" thickBot="1" x14ac:dyDescent="0.3">
      <c r="A12" s="39" t="s">
        <v>2</v>
      </c>
      <c r="B12" s="46">
        <f>SUM(B8:B11)</f>
        <v>97.333333333333329</v>
      </c>
      <c r="C12" s="20">
        <f>SUM(C8:C11)</f>
        <v>63.113121289602482</v>
      </c>
      <c r="D12" s="20">
        <f>SUM(D8:D11)</f>
        <v>55.339071458413542</v>
      </c>
      <c r="E12" s="20">
        <f t="shared" ref="E12:O12" si="1">SUM(E8:E11)</f>
        <v>40.430311118016675</v>
      </c>
      <c r="F12" s="20">
        <f t="shared" si="1"/>
        <v>55.826910678650819</v>
      </c>
      <c r="G12" s="20">
        <f t="shared" si="1"/>
        <v>93.639220691734437</v>
      </c>
      <c r="H12" s="20">
        <f t="shared" si="1"/>
        <v>79.14682605438567</v>
      </c>
      <c r="I12" s="20">
        <f>SUM(I8:I11)</f>
        <v>90.106651211207691</v>
      </c>
      <c r="J12" s="20">
        <f>SUM(J8:J11)</f>
        <v>84.346779141104292</v>
      </c>
      <c r="K12" s="20">
        <f>SUM(K8:K11)</f>
        <v>65.403334903035244</v>
      </c>
      <c r="L12" s="20">
        <f>SUM(L8:L11)</f>
        <v>71.267083554130437</v>
      </c>
      <c r="M12" s="20">
        <f>SUM(M8:M11)</f>
        <v>79.403121790599315</v>
      </c>
      <c r="N12" s="20">
        <f t="shared" si="1"/>
        <v>73.78434722788829</v>
      </c>
      <c r="O12" s="20">
        <f t="shared" si="1"/>
        <v>90.247174393056639</v>
      </c>
      <c r="P12" s="21">
        <f>SUM(P8:P11)</f>
        <v>69.945788992441592</v>
      </c>
    </row>
    <row r="13" spans="1:17" ht="21.75" customHeight="1" thickTop="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1:17" ht="21.75" customHeight="1" thickBot="1" x14ac:dyDescent="0.3">
      <c r="A14" s="11"/>
      <c r="B14" s="6"/>
      <c r="C14" s="6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spans="1:17" ht="21.75" customHeight="1" thickTop="1" x14ac:dyDescent="0.25">
      <c r="A15" s="12"/>
      <c r="B15" s="13" t="s">
        <v>0</v>
      </c>
      <c r="C15" s="34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spans="1:17" ht="21.75" customHeight="1" x14ac:dyDescent="0.25">
      <c r="A16" s="14" t="s">
        <v>3</v>
      </c>
      <c r="B16" s="15">
        <v>85</v>
      </c>
      <c r="C16" s="35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ht="21.75" customHeight="1" x14ac:dyDescent="0.25">
      <c r="A17" s="14" t="s">
        <v>4</v>
      </c>
      <c r="B17" s="15">
        <v>2</v>
      </c>
      <c r="C17" s="35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1:16" ht="21.75" customHeight="1" x14ac:dyDescent="0.25">
      <c r="A18" s="14" t="s">
        <v>5</v>
      </c>
      <c r="B18" s="15">
        <v>10</v>
      </c>
      <c r="C18" s="35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1:16" ht="21.75" customHeight="1" thickBot="1" x14ac:dyDescent="0.3">
      <c r="A19" s="16" t="s">
        <v>6</v>
      </c>
      <c r="B19" s="17">
        <v>3</v>
      </c>
      <c r="C19" s="35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1:16" ht="21.75" customHeight="1" thickTop="1" x14ac:dyDescent="0.25">
      <c r="A20" s="30"/>
      <c r="B20" s="27"/>
      <c r="C20" s="27"/>
      <c r="D20" s="30"/>
      <c r="E20" s="11"/>
      <c r="F20" s="11"/>
      <c r="G20" s="11"/>
      <c r="H20" s="11"/>
      <c r="I20" s="11"/>
      <c r="J20" s="11"/>
      <c r="K20" s="11"/>
      <c r="L20" s="11"/>
    </row>
    <row r="21" spans="1:16" ht="21.75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</sheetData>
  <mergeCells count="2">
    <mergeCell ref="B7:P7"/>
    <mergeCell ref="A1:P1"/>
  </mergeCells>
  <conditionalFormatting sqref="B12:E12 G12:P12">
    <cfRule type="expression" dxfId="46" priority="4" stopIfTrue="1">
      <formula>B12=MAX($B12:$P12)</formula>
    </cfRule>
  </conditionalFormatting>
  <pageMargins left="0.7" right="0.7" top="0.75" bottom="0.75" header="0.3" footer="0.3"/>
  <pageSetup paperSize="9" scale="36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AC71F23-19B1-48F8-A75A-44A4593CC702}">
            <xm:f>'Cz. 7 '!B12=MAX('Cz. 7 '!$B12:$O12)</xm:f>
            <x14:dxf>
              <font>
                <b/>
                <i val="0"/>
                <u/>
              </font>
              <fill>
                <patternFill>
                  <bgColor rgb="FF00B050"/>
                </patternFill>
              </fill>
            </x14:dxf>
          </x14:cfRule>
          <xm:sqref>B12:E12 G12:J12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17"/>
  <sheetViews>
    <sheetView topLeftCell="B1" zoomScaleNormal="100" workbookViewId="0">
      <selection activeCell="G12" sqref="G12"/>
    </sheetView>
  </sheetViews>
  <sheetFormatPr defaultRowHeight="21.75" customHeight="1" x14ac:dyDescent="0.25"/>
  <cols>
    <col min="1" max="1" width="71.85546875" bestFit="1" customWidth="1"/>
    <col min="2" max="12" width="18.7109375" customWidth="1"/>
  </cols>
  <sheetData>
    <row r="1" spans="1:12" ht="21.75" customHeight="1" thickTop="1" thickBot="1" x14ac:dyDescent="0.3">
      <c r="A1" s="63" t="s">
        <v>17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5"/>
    </row>
    <row r="2" spans="1:12" ht="21.75" customHeight="1" thickTop="1" x14ac:dyDescent="0.25">
      <c r="A2" s="42" t="s">
        <v>1</v>
      </c>
      <c r="B2" s="28" t="s">
        <v>54</v>
      </c>
      <c r="C2" s="29" t="s">
        <v>74</v>
      </c>
      <c r="D2" s="29" t="s">
        <v>56</v>
      </c>
      <c r="E2" s="29" t="s">
        <v>70</v>
      </c>
      <c r="F2" s="29" t="s">
        <v>59</v>
      </c>
      <c r="G2" s="37" t="s">
        <v>75</v>
      </c>
      <c r="H2" s="37" t="s">
        <v>61</v>
      </c>
      <c r="I2" s="37" t="s">
        <v>71</v>
      </c>
      <c r="J2" s="37" t="s">
        <v>72</v>
      </c>
      <c r="K2" s="37" t="s">
        <v>63</v>
      </c>
      <c r="L2" s="31" t="s">
        <v>64</v>
      </c>
    </row>
    <row r="3" spans="1:12" ht="21.75" customHeight="1" x14ac:dyDescent="0.25">
      <c r="A3" s="43" t="s">
        <v>3</v>
      </c>
      <c r="B3" s="44">
        <v>111492</v>
      </c>
      <c r="C3" s="7">
        <v>141516</v>
      </c>
      <c r="D3" s="7">
        <v>153990.98000000001</v>
      </c>
      <c r="E3" s="7">
        <v>199655.22</v>
      </c>
      <c r="F3" s="7">
        <v>137196.34</v>
      </c>
      <c r="G3" s="18">
        <v>173362.92</v>
      </c>
      <c r="H3" s="18">
        <v>185983.2</v>
      </c>
      <c r="I3" s="18">
        <v>160116</v>
      </c>
      <c r="J3" s="18">
        <v>171326.52</v>
      </c>
      <c r="K3" s="18">
        <v>133732.79999999999</v>
      </c>
      <c r="L3" s="8">
        <v>137100</v>
      </c>
    </row>
    <row r="4" spans="1:12" ht="21.75" customHeight="1" x14ac:dyDescent="0.25">
      <c r="A4" s="43" t="s">
        <v>5</v>
      </c>
      <c r="B4" s="44">
        <v>0.3</v>
      </c>
      <c r="C4" s="7">
        <v>0.5</v>
      </c>
      <c r="D4" s="7">
        <v>7.2</v>
      </c>
      <c r="E4" s="7">
        <v>0.4</v>
      </c>
      <c r="F4" s="7">
        <v>0.25</v>
      </c>
      <c r="G4" s="18">
        <v>0.27</v>
      </c>
      <c r="H4" s="18">
        <v>1</v>
      </c>
      <c r="I4" s="18">
        <v>1.25</v>
      </c>
      <c r="J4" s="18">
        <v>0.25</v>
      </c>
      <c r="K4" s="18">
        <v>0.75</v>
      </c>
      <c r="L4" s="8">
        <v>0.25</v>
      </c>
    </row>
    <row r="5" spans="1:12" ht="21.75" customHeight="1" x14ac:dyDescent="0.25">
      <c r="A5" s="43" t="s">
        <v>6</v>
      </c>
      <c r="B5" s="44">
        <v>9</v>
      </c>
      <c r="C5" s="7">
        <v>9</v>
      </c>
      <c r="D5" s="7">
        <v>26.54</v>
      </c>
      <c r="E5" s="7">
        <v>19.7</v>
      </c>
      <c r="F5" s="7">
        <v>10.28</v>
      </c>
      <c r="G5" s="18">
        <v>15.5</v>
      </c>
      <c r="H5" s="18">
        <v>10</v>
      </c>
      <c r="I5" s="18">
        <v>19.5</v>
      </c>
      <c r="J5" s="18">
        <v>17</v>
      </c>
      <c r="K5" s="18">
        <v>18.899999999999999</v>
      </c>
      <c r="L5" s="8">
        <v>10.29</v>
      </c>
    </row>
    <row r="6" spans="1:12" ht="21.75" customHeight="1" x14ac:dyDescent="0.25">
      <c r="A6" s="38"/>
      <c r="B6" s="60" t="s">
        <v>66</v>
      </c>
      <c r="C6" s="61"/>
      <c r="D6" s="61"/>
      <c r="E6" s="61"/>
      <c r="F6" s="61"/>
      <c r="G6" s="61"/>
      <c r="H6" s="61"/>
      <c r="I6" s="61"/>
      <c r="J6" s="61"/>
      <c r="K6" s="61"/>
      <c r="L6" s="62"/>
    </row>
    <row r="7" spans="1:12" ht="21.75" customHeight="1" x14ac:dyDescent="0.25">
      <c r="A7" s="43" t="s">
        <v>3</v>
      </c>
      <c r="B7" s="45">
        <f t="shared" ref="B7:L7" si="0">IF(B3="","---",(MIN($B3:$L3)/B3)*$B14)</f>
        <v>87</v>
      </c>
      <c r="C7" s="9">
        <f t="shared" si="0"/>
        <v>68.542101246502156</v>
      </c>
      <c r="D7" s="9">
        <f t="shared" si="0"/>
        <v>62.989429640619207</v>
      </c>
      <c r="E7" s="9">
        <f t="shared" si="0"/>
        <v>48.582771840375621</v>
      </c>
      <c r="F7" s="9">
        <f t="shared" si="0"/>
        <v>70.700165908215922</v>
      </c>
      <c r="G7" s="9">
        <f t="shared" si="0"/>
        <v>55.950857311355847</v>
      </c>
      <c r="H7" s="9">
        <f t="shared" si="0"/>
        <v>52.15419457241299</v>
      </c>
      <c r="I7" s="9">
        <f t="shared" si="0"/>
        <v>60.579854605411072</v>
      </c>
      <c r="J7" s="9">
        <f t="shared" si="0"/>
        <v>56.615893441365643</v>
      </c>
      <c r="K7" s="9">
        <f t="shared" si="0"/>
        <v>72.531226445569075</v>
      </c>
      <c r="L7" s="10">
        <f t="shared" si="0"/>
        <v>70.749846827133481</v>
      </c>
    </row>
    <row r="8" spans="1:12" ht="21.75" customHeight="1" x14ac:dyDescent="0.25">
      <c r="A8" s="43" t="s">
        <v>5</v>
      </c>
      <c r="B8" s="45">
        <f t="shared" ref="B8:L8" si="1">IF(B4="","---",(MIN($B4:$L4)/B4)*$B15)</f>
        <v>8.3333333333333339</v>
      </c>
      <c r="C8" s="9">
        <f t="shared" si="1"/>
        <v>5</v>
      </c>
      <c r="D8" s="9">
        <f t="shared" si="1"/>
        <v>0.34722222222222221</v>
      </c>
      <c r="E8" s="9">
        <f t="shared" si="1"/>
        <v>6.25</v>
      </c>
      <c r="F8" s="9">
        <f t="shared" si="1"/>
        <v>10</v>
      </c>
      <c r="G8" s="9">
        <f t="shared" si="1"/>
        <v>9.2592592592592577</v>
      </c>
      <c r="H8" s="9">
        <f t="shared" si="1"/>
        <v>2.5</v>
      </c>
      <c r="I8" s="9">
        <f t="shared" si="1"/>
        <v>2</v>
      </c>
      <c r="J8" s="9">
        <f t="shared" si="1"/>
        <v>10</v>
      </c>
      <c r="K8" s="9">
        <f t="shared" si="1"/>
        <v>3.333333333333333</v>
      </c>
      <c r="L8" s="10">
        <f t="shared" si="1"/>
        <v>10</v>
      </c>
    </row>
    <row r="9" spans="1:12" ht="21.75" customHeight="1" x14ac:dyDescent="0.25">
      <c r="A9" s="43" t="s">
        <v>6</v>
      </c>
      <c r="B9" s="45">
        <f t="shared" ref="B9:L9" si="2">IF(B5="","---",(MIN($B5:$L5)/B5)*$B16)</f>
        <v>3</v>
      </c>
      <c r="C9" s="9">
        <f t="shared" si="2"/>
        <v>3</v>
      </c>
      <c r="D9" s="9">
        <f t="shared" si="2"/>
        <v>1.0173323285606632</v>
      </c>
      <c r="E9" s="9">
        <f t="shared" si="2"/>
        <v>1.3705583756345179</v>
      </c>
      <c r="F9" s="9">
        <f t="shared" si="2"/>
        <v>2.626459143968872</v>
      </c>
      <c r="G9" s="9">
        <f t="shared" si="2"/>
        <v>1.741935483870968</v>
      </c>
      <c r="H9" s="9">
        <f t="shared" si="2"/>
        <v>2.7</v>
      </c>
      <c r="I9" s="9">
        <f t="shared" si="2"/>
        <v>1.3846153846153846</v>
      </c>
      <c r="J9" s="9">
        <f t="shared" si="2"/>
        <v>1.5882352941176472</v>
      </c>
      <c r="K9" s="9">
        <f t="shared" si="2"/>
        <v>1.4285714285714286</v>
      </c>
      <c r="L9" s="10">
        <f t="shared" si="2"/>
        <v>2.6239067055393588</v>
      </c>
    </row>
    <row r="10" spans="1:12" ht="21.75" customHeight="1" thickBot="1" x14ac:dyDescent="0.3">
      <c r="A10" s="39" t="s">
        <v>2</v>
      </c>
      <c r="B10" s="46">
        <f t="shared" ref="B10:L10" si="3">SUM(B7:B9)</f>
        <v>98.333333333333329</v>
      </c>
      <c r="C10" s="20">
        <f t="shared" si="3"/>
        <v>76.542101246502156</v>
      </c>
      <c r="D10" s="20">
        <f t="shared" si="3"/>
        <v>64.353984191402091</v>
      </c>
      <c r="E10" s="20">
        <f t="shared" si="3"/>
        <v>56.203330216010137</v>
      </c>
      <c r="F10" s="20">
        <f t="shared" si="3"/>
        <v>83.326625052184795</v>
      </c>
      <c r="G10" s="20">
        <f t="shared" si="3"/>
        <v>66.952052054486074</v>
      </c>
      <c r="H10" s="20">
        <f t="shared" si="3"/>
        <v>57.354194572412993</v>
      </c>
      <c r="I10" s="20">
        <f t="shared" si="3"/>
        <v>63.964469990026458</v>
      </c>
      <c r="J10" s="20">
        <f t="shared" si="3"/>
        <v>68.204128735483295</v>
      </c>
      <c r="K10" s="20">
        <f t="shared" si="3"/>
        <v>77.293131207473834</v>
      </c>
      <c r="L10" s="21">
        <f t="shared" si="3"/>
        <v>83.373753532672836</v>
      </c>
    </row>
    <row r="11" spans="1:12" ht="21.75" customHeight="1" thickTop="1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ht="21.75" customHeight="1" thickBot="1" x14ac:dyDescent="0.3">
      <c r="A12" s="11"/>
      <c r="B12" s="6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ht="21.75" customHeight="1" thickTop="1" x14ac:dyDescent="0.25">
      <c r="A13" s="12"/>
      <c r="B13" s="13" t="s">
        <v>0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2" ht="21.75" customHeight="1" x14ac:dyDescent="0.25">
      <c r="A14" s="14" t="s">
        <v>3</v>
      </c>
      <c r="B14" s="15">
        <v>87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ht="21.75" customHeight="1" x14ac:dyDescent="0.25">
      <c r="A15" s="14" t="s">
        <v>5</v>
      </c>
      <c r="B15" s="15">
        <v>10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2" ht="21.75" customHeight="1" thickBot="1" x14ac:dyDescent="0.3">
      <c r="A16" s="16" t="s">
        <v>6</v>
      </c>
      <c r="B16" s="17">
        <v>3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ht="21.75" customHeight="1" thickTop="1" x14ac:dyDescent="0.25"/>
  </sheetData>
  <mergeCells count="2">
    <mergeCell ref="B6:L6"/>
    <mergeCell ref="A1:L1"/>
  </mergeCells>
  <conditionalFormatting sqref="B10:L10">
    <cfRule type="expression" dxfId="44" priority="1">
      <formula>B10=MAX($B10:$L10)</formula>
    </cfRule>
  </conditionalFormatting>
  <pageMargins left="0.7" right="0.7" top="0.75" bottom="0.75" header="0.3" footer="0.3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46</vt:i4>
      </vt:variant>
      <vt:variant>
        <vt:lpstr>Zakresy nazwane</vt:lpstr>
      </vt:variant>
      <vt:variant>
        <vt:i4>1</vt:i4>
      </vt:variant>
    </vt:vector>
  </HeadingPairs>
  <TitlesOfParts>
    <vt:vector size="47" baseType="lpstr">
      <vt:lpstr>Cz. 1</vt:lpstr>
      <vt:lpstr>Cz. 2</vt:lpstr>
      <vt:lpstr>Cz. 3</vt:lpstr>
      <vt:lpstr>Cz. 4</vt:lpstr>
      <vt:lpstr>Cz. 5</vt:lpstr>
      <vt:lpstr>Cz. 6</vt:lpstr>
      <vt:lpstr>Cz. 7 </vt:lpstr>
      <vt:lpstr>Cz. 8</vt:lpstr>
      <vt:lpstr>Cz. 9</vt:lpstr>
      <vt:lpstr>Cz. 10</vt:lpstr>
      <vt:lpstr>Cz. 11</vt:lpstr>
      <vt:lpstr>Cz. 12</vt:lpstr>
      <vt:lpstr>Cz. 13</vt:lpstr>
      <vt:lpstr>Cz. 14</vt:lpstr>
      <vt:lpstr>Cz. 15</vt:lpstr>
      <vt:lpstr>Cz. 16</vt:lpstr>
      <vt:lpstr>Cz. 17</vt:lpstr>
      <vt:lpstr>Cz. 18</vt:lpstr>
      <vt:lpstr>Cz. 19</vt:lpstr>
      <vt:lpstr>Cz. 20</vt:lpstr>
      <vt:lpstr>Cz. 21</vt:lpstr>
      <vt:lpstr>Cz. 22</vt:lpstr>
      <vt:lpstr>Cz. 23</vt:lpstr>
      <vt:lpstr>Cz. 24</vt:lpstr>
      <vt:lpstr>Cz. 25</vt:lpstr>
      <vt:lpstr>Cz. 26</vt:lpstr>
      <vt:lpstr>Cz. 27</vt:lpstr>
      <vt:lpstr>Cz. 28</vt:lpstr>
      <vt:lpstr>Cz. 29</vt:lpstr>
      <vt:lpstr>Cz. 30</vt:lpstr>
      <vt:lpstr>Cz. 31</vt:lpstr>
      <vt:lpstr>Cz. 32</vt:lpstr>
      <vt:lpstr>Cz. 33</vt:lpstr>
      <vt:lpstr>Cz. 34</vt:lpstr>
      <vt:lpstr>Cz. 35</vt:lpstr>
      <vt:lpstr>Cz. 36</vt:lpstr>
      <vt:lpstr>Cz. 38</vt:lpstr>
      <vt:lpstr>Cz. 39</vt:lpstr>
      <vt:lpstr>Cz. 40</vt:lpstr>
      <vt:lpstr>Cz. 41</vt:lpstr>
      <vt:lpstr>Cz. 42</vt:lpstr>
      <vt:lpstr>Cz. 43</vt:lpstr>
      <vt:lpstr>Cz. 44</vt:lpstr>
      <vt:lpstr>Cz. 45</vt:lpstr>
      <vt:lpstr>Cz. 46</vt:lpstr>
      <vt:lpstr>Cz. 47</vt:lpstr>
      <vt:lpstr>'Cz. 4'!Obszar_wydruku</vt:lpstr>
    </vt:vector>
  </TitlesOfParts>
  <Company>IAS w Katowicach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2021-11-04T07:03:56Z</cp:lastPrinted>
  <dcterms:created xsi:type="dcterms:W3CDTF">2019-09-03T10:03:58Z</dcterms:created>
  <dcterms:modified xsi:type="dcterms:W3CDTF">2021-11-10T07:20:01Z</dcterms:modified>
</cp:coreProperties>
</file>